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sti\Drive T-Wall\Aktuell\"/>
    </mc:Choice>
  </mc:AlternateContent>
  <xr:revisionPtr revIDLastSave="0" documentId="8_{58086CED-299C-46EA-8460-CDFA84733807}" xr6:coauthVersionLast="47" xr6:coauthVersionMax="47" xr10:uidLastSave="{00000000-0000-0000-0000-000000000000}"/>
  <workbookProtection workbookAlgorithmName="SHA-512" workbookHashValue="wZAk/6q95GCjoF9p4sDpyCY+JqUijsdda64YWuN2xaUtEuRNUygZNKPcoA82BWIgoxlkoyWViJH1xSGc/uMcDA==" workbookSaltValue="I26JSrfTX7x7m74pEc8APg==" workbookSpinCount="100000" lockStructure="1"/>
  <bookViews>
    <workbookView xWindow="-120" yWindow="-120" windowWidth="29040" windowHeight="15720" tabRatio="500" xr2:uid="{00000000-000D-0000-FFFF-FFFF00000000}"/>
  </bookViews>
  <sheets>
    <sheet name="HOLDS" sheetId="1" r:id="rId1"/>
    <sheet name="Datenbank" sheetId="2" state="hidden" r:id="rId2"/>
    <sheet name="Berechnung" sheetId="3" state="hidden" r:id="rId3"/>
  </sheets>
  <definedNames>
    <definedName name="_xlnm.Print_Area" localSheetId="1">Datenbank!#REF!</definedName>
    <definedName name="_xlnm.Print_Titles" localSheetId="0">HOLDS!$1:$9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" i="2" l="1"/>
  <c r="H5" i="2"/>
  <c r="I5" i="2"/>
  <c r="J5" i="2"/>
  <c r="K5" i="2"/>
  <c r="L5" i="2"/>
  <c r="M5" i="2"/>
  <c r="K4" i="3" s="1"/>
  <c r="N5" i="2"/>
  <c r="L4" i="3" s="1"/>
  <c r="O5" i="2"/>
  <c r="M4" i="3" s="1"/>
  <c r="P5" i="2"/>
  <c r="Q5" i="2"/>
  <c r="R5" i="2"/>
  <c r="S5" i="2"/>
  <c r="T5" i="2"/>
  <c r="U5" i="2"/>
  <c r="S4" i="3" s="1"/>
  <c r="V5" i="2"/>
  <c r="T4" i="3" s="1"/>
  <c r="W5" i="2"/>
  <c r="U4" i="3" s="1"/>
  <c r="X5" i="2"/>
  <c r="G5" i="2"/>
  <c r="AB5" i="2"/>
  <c r="AR10" i="3"/>
  <c r="AS10" i="3"/>
  <c r="AV10" i="3"/>
  <c r="AR11" i="3"/>
  <c r="AS11" i="3"/>
  <c r="AV11" i="3"/>
  <c r="AR12" i="3"/>
  <c r="AS12" i="3"/>
  <c r="AV12" i="3"/>
  <c r="AR13" i="3"/>
  <c r="AS13" i="3"/>
  <c r="AV13" i="3"/>
  <c r="AR14" i="3"/>
  <c r="AS14" i="3"/>
  <c r="AV14" i="3"/>
  <c r="AR15" i="3"/>
  <c r="AS15" i="3"/>
  <c r="AV15" i="3"/>
  <c r="AR16" i="3"/>
  <c r="AS16" i="3"/>
  <c r="AV16" i="3"/>
  <c r="AR17" i="3"/>
  <c r="AS17" i="3"/>
  <c r="AV17" i="3"/>
  <c r="AR18" i="3"/>
  <c r="AS18" i="3"/>
  <c r="AV18" i="3"/>
  <c r="AR19" i="3"/>
  <c r="AS19" i="3"/>
  <c r="AV19" i="3"/>
  <c r="AR20" i="3"/>
  <c r="AS20" i="3"/>
  <c r="AV20" i="3"/>
  <c r="AR21" i="3"/>
  <c r="AS21" i="3"/>
  <c r="AV21" i="3"/>
  <c r="AR22" i="3"/>
  <c r="AS22" i="3"/>
  <c r="AV22" i="3"/>
  <c r="AR23" i="3"/>
  <c r="AS23" i="3"/>
  <c r="AV23" i="3"/>
  <c r="AR24" i="3"/>
  <c r="AS24" i="3"/>
  <c r="AV24" i="3"/>
  <c r="AR25" i="3"/>
  <c r="AS25" i="3"/>
  <c r="AV25" i="3"/>
  <c r="AR26" i="3"/>
  <c r="AS26" i="3"/>
  <c r="AV26" i="3"/>
  <c r="AR27" i="3"/>
  <c r="AS27" i="3"/>
  <c r="AV27" i="3"/>
  <c r="AR28" i="3"/>
  <c r="AS28" i="3"/>
  <c r="AV28" i="3"/>
  <c r="AR29" i="3"/>
  <c r="AS29" i="3"/>
  <c r="AV29" i="3"/>
  <c r="AR30" i="3"/>
  <c r="AS30" i="3"/>
  <c r="AV30" i="3"/>
  <c r="AR31" i="3"/>
  <c r="AS31" i="3"/>
  <c r="AV31" i="3"/>
  <c r="AR32" i="3"/>
  <c r="AS32" i="3"/>
  <c r="AV32" i="3"/>
  <c r="AR33" i="3"/>
  <c r="AS33" i="3"/>
  <c r="AV33" i="3"/>
  <c r="AR34" i="3"/>
  <c r="AS34" i="3"/>
  <c r="AV34" i="3"/>
  <c r="AR35" i="3"/>
  <c r="AS35" i="3"/>
  <c r="AV35" i="3"/>
  <c r="AR36" i="3"/>
  <c r="AS36" i="3"/>
  <c r="AV36" i="3"/>
  <c r="AR37" i="3"/>
  <c r="AS37" i="3"/>
  <c r="AV37" i="3"/>
  <c r="AR38" i="3"/>
  <c r="AS38" i="3"/>
  <c r="AV38" i="3"/>
  <c r="AR39" i="3"/>
  <c r="AS39" i="3"/>
  <c r="AV39" i="3"/>
  <c r="AR40" i="3"/>
  <c r="AS40" i="3"/>
  <c r="AV40" i="3"/>
  <c r="AR41" i="3"/>
  <c r="AS41" i="3"/>
  <c r="AV41" i="3"/>
  <c r="AR42" i="3"/>
  <c r="AS42" i="3"/>
  <c r="AV42" i="3"/>
  <c r="AR43" i="3"/>
  <c r="AS43" i="3"/>
  <c r="AV43" i="3"/>
  <c r="AR44" i="3"/>
  <c r="AS44" i="3"/>
  <c r="AV44" i="3"/>
  <c r="AR45" i="3"/>
  <c r="AS45" i="3"/>
  <c r="AV45" i="3"/>
  <c r="AR46" i="3"/>
  <c r="AS46" i="3"/>
  <c r="AV46" i="3"/>
  <c r="AR47" i="3"/>
  <c r="AS47" i="3"/>
  <c r="AV47" i="3"/>
  <c r="AR48" i="3"/>
  <c r="AS48" i="3"/>
  <c r="AV48" i="3"/>
  <c r="AR49" i="3"/>
  <c r="AS49" i="3"/>
  <c r="AV49" i="3"/>
  <c r="AR50" i="3"/>
  <c r="AS50" i="3"/>
  <c r="AV50" i="3"/>
  <c r="AR51" i="3"/>
  <c r="AS51" i="3"/>
  <c r="AV51" i="3"/>
  <c r="AR52" i="3"/>
  <c r="AS52" i="3"/>
  <c r="AV52" i="3"/>
  <c r="AR53" i="3"/>
  <c r="AS53" i="3"/>
  <c r="AV53" i="3"/>
  <c r="AR54" i="3"/>
  <c r="AS54" i="3"/>
  <c r="AV54" i="3"/>
  <c r="AR55" i="3"/>
  <c r="AS55" i="3"/>
  <c r="AV55" i="3"/>
  <c r="AR56" i="3"/>
  <c r="AS56" i="3"/>
  <c r="AV56" i="3"/>
  <c r="AR57" i="3"/>
  <c r="AS57" i="3"/>
  <c r="AV57" i="3"/>
  <c r="AR58" i="3"/>
  <c r="AS58" i="3"/>
  <c r="AV58" i="3"/>
  <c r="AR59" i="3"/>
  <c r="AS59" i="3"/>
  <c r="AV59" i="3"/>
  <c r="AR60" i="3"/>
  <c r="AS60" i="3"/>
  <c r="AV60" i="3"/>
  <c r="AR61" i="3"/>
  <c r="AS61" i="3"/>
  <c r="AV61" i="3"/>
  <c r="AR62" i="3"/>
  <c r="AS62" i="3"/>
  <c r="AV62" i="3"/>
  <c r="AR63" i="3"/>
  <c r="AS63" i="3"/>
  <c r="AV63" i="3"/>
  <c r="AR64" i="3"/>
  <c r="AS64" i="3"/>
  <c r="AV64" i="3"/>
  <c r="AR65" i="3"/>
  <c r="AS65" i="3"/>
  <c r="AV65" i="3"/>
  <c r="AR66" i="3"/>
  <c r="AS66" i="3"/>
  <c r="AV66" i="3"/>
  <c r="AR67" i="3"/>
  <c r="AS67" i="3"/>
  <c r="AV67" i="3"/>
  <c r="AR68" i="3"/>
  <c r="AS68" i="3"/>
  <c r="AV68" i="3"/>
  <c r="AR69" i="3"/>
  <c r="AS69" i="3"/>
  <c r="AV69" i="3"/>
  <c r="AR70" i="3"/>
  <c r="AS70" i="3"/>
  <c r="AV70" i="3"/>
  <c r="AR71" i="3"/>
  <c r="AS71" i="3"/>
  <c r="AV71" i="3"/>
  <c r="AR72" i="3"/>
  <c r="AS72" i="3"/>
  <c r="AV72" i="3"/>
  <c r="AR73" i="3"/>
  <c r="AS73" i="3"/>
  <c r="AV73" i="3"/>
  <c r="AR74" i="3"/>
  <c r="AS74" i="3"/>
  <c r="AV74" i="3"/>
  <c r="AR75" i="3"/>
  <c r="AS75" i="3"/>
  <c r="AV75" i="3"/>
  <c r="AR76" i="3"/>
  <c r="AS76" i="3"/>
  <c r="AV76" i="3"/>
  <c r="AR77" i="3"/>
  <c r="AS77" i="3"/>
  <c r="AV77" i="3"/>
  <c r="AR78" i="3"/>
  <c r="AS78" i="3"/>
  <c r="AV78" i="3"/>
  <c r="AR79" i="3"/>
  <c r="AS79" i="3"/>
  <c r="AV79" i="3"/>
  <c r="AR80" i="3"/>
  <c r="AS80" i="3"/>
  <c r="AV80" i="3"/>
  <c r="AR81" i="3"/>
  <c r="AS81" i="3"/>
  <c r="AV81" i="3"/>
  <c r="AR82" i="3"/>
  <c r="AS82" i="3"/>
  <c r="AV82" i="3"/>
  <c r="AR83" i="3"/>
  <c r="AS83" i="3"/>
  <c r="AV83" i="3"/>
  <c r="AR84" i="3"/>
  <c r="AS84" i="3"/>
  <c r="AV84" i="3"/>
  <c r="AR85" i="3"/>
  <c r="AS85" i="3"/>
  <c r="AV85" i="3"/>
  <c r="AR86" i="3"/>
  <c r="AS86" i="3"/>
  <c r="AV86" i="3"/>
  <c r="AR87" i="3"/>
  <c r="AS87" i="3"/>
  <c r="AV87" i="3"/>
  <c r="AR88" i="3"/>
  <c r="AS88" i="3"/>
  <c r="AV88" i="3"/>
  <c r="AR89" i="3"/>
  <c r="AS89" i="3"/>
  <c r="AV89" i="3"/>
  <c r="AR90" i="3"/>
  <c r="AS90" i="3"/>
  <c r="AV90" i="3"/>
  <c r="AR91" i="3"/>
  <c r="AS91" i="3"/>
  <c r="AV91" i="3"/>
  <c r="AR92" i="3"/>
  <c r="AS92" i="3"/>
  <c r="AV92" i="3"/>
  <c r="AR93" i="3"/>
  <c r="AS93" i="3"/>
  <c r="AV93" i="3"/>
  <c r="AR94" i="3"/>
  <c r="AS94" i="3"/>
  <c r="AV94" i="3"/>
  <c r="AR95" i="3"/>
  <c r="AS95" i="3"/>
  <c r="AV95" i="3"/>
  <c r="AR96" i="3"/>
  <c r="AS96" i="3"/>
  <c r="AV96" i="3"/>
  <c r="AR97" i="3"/>
  <c r="AS97" i="3"/>
  <c r="AV97" i="3"/>
  <c r="AR98" i="3"/>
  <c r="AS98" i="3"/>
  <c r="AV98" i="3"/>
  <c r="AR99" i="3"/>
  <c r="AS99" i="3"/>
  <c r="AV99" i="3"/>
  <c r="AR100" i="3"/>
  <c r="AS100" i="3"/>
  <c r="AV100" i="3"/>
  <c r="AR101" i="3"/>
  <c r="AS101" i="3"/>
  <c r="AV101" i="3"/>
  <c r="AR102" i="3"/>
  <c r="AS102" i="3"/>
  <c r="AV102" i="3"/>
  <c r="AR103" i="3"/>
  <c r="AS103" i="3"/>
  <c r="AV103" i="3"/>
  <c r="AR104" i="3"/>
  <c r="AS104" i="3"/>
  <c r="AV104" i="3"/>
  <c r="AR105" i="3"/>
  <c r="AS105" i="3"/>
  <c r="AV105" i="3"/>
  <c r="AR106" i="3"/>
  <c r="AS106" i="3"/>
  <c r="AV106" i="3"/>
  <c r="AR107" i="3"/>
  <c r="AS107" i="3"/>
  <c r="AV107" i="3"/>
  <c r="AR108" i="3"/>
  <c r="AS108" i="3"/>
  <c r="AV108" i="3"/>
  <c r="AR109" i="3"/>
  <c r="AS109" i="3"/>
  <c r="AV109" i="3"/>
  <c r="AR110" i="3"/>
  <c r="AS110" i="3"/>
  <c r="AV110" i="3"/>
  <c r="AR111" i="3"/>
  <c r="AS111" i="3"/>
  <c r="AV111" i="3"/>
  <c r="AR112" i="3"/>
  <c r="AS112" i="3"/>
  <c r="AV112" i="3"/>
  <c r="AR113" i="3"/>
  <c r="AS113" i="3"/>
  <c r="AV113" i="3"/>
  <c r="AR114" i="3"/>
  <c r="AS114" i="3"/>
  <c r="AV114" i="3"/>
  <c r="AR115" i="3"/>
  <c r="AS115" i="3"/>
  <c r="AV115" i="3"/>
  <c r="AR116" i="3"/>
  <c r="AS116" i="3"/>
  <c r="AV116" i="3"/>
  <c r="AR117" i="3"/>
  <c r="AS117" i="3"/>
  <c r="AV117" i="3"/>
  <c r="AR118" i="3"/>
  <c r="AS118" i="3"/>
  <c r="AV118" i="3"/>
  <c r="AR119" i="3"/>
  <c r="AS119" i="3"/>
  <c r="AV119" i="3"/>
  <c r="AR120" i="3"/>
  <c r="AS120" i="3"/>
  <c r="AV120" i="3"/>
  <c r="AR121" i="3"/>
  <c r="AS121" i="3"/>
  <c r="AV121" i="3"/>
  <c r="AR122" i="3"/>
  <c r="AS122" i="3"/>
  <c r="AV122" i="3"/>
  <c r="AR123" i="3"/>
  <c r="AS123" i="3"/>
  <c r="AV123" i="3"/>
  <c r="AR124" i="3"/>
  <c r="AS124" i="3"/>
  <c r="AV124" i="3"/>
  <c r="AR125" i="3"/>
  <c r="AS125" i="3"/>
  <c r="AV125" i="3"/>
  <c r="AR126" i="3"/>
  <c r="AS126" i="3"/>
  <c r="AV126" i="3"/>
  <c r="AR127" i="3"/>
  <c r="AS127" i="3"/>
  <c r="AV127" i="3"/>
  <c r="AR128" i="3"/>
  <c r="AS128" i="3"/>
  <c r="AV128" i="3"/>
  <c r="AR129" i="3"/>
  <c r="AS129" i="3"/>
  <c r="AV129" i="3"/>
  <c r="AR130" i="3"/>
  <c r="AS130" i="3"/>
  <c r="AV130" i="3"/>
  <c r="AR131" i="3"/>
  <c r="AS131" i="3"/>
  <c r="AV131" i="3"/>
  <c r="AR132" i="3"/>
  <c r="AS132" i="3"/>
  <c r="AV132" i="3"/>
  <c r="AR133" i="3"/>
  <c r="AS133" i="3"/>
  <c r="AV133" i="3"/>
  <c r="AR134" i="3"/>
  <c r="AS134" i="3"/>
  <c r="AV134" i="3"/>
  <c r="AR135" i="3"/>
  <c r="AS135" i="3"/>
  <c r="AV135" i="3"/>
  <c r="AR136" i="3"/>
  <c r="AS136" i="3"/>
  <c r="AV136" i="3"/>
  <c r="AR137" i="3"/>
  <c r="AS137" i="3"/>
  <c r="AV137" i="3"/>
  <c r="AR138" i="3"/>
  <c r="AS138" i="3"/>
  <c r="AV138" i="3"/>
  <c r="AR139" i="3"/>
  <c r="AS139" i="3"/>
  <c r="AV139" i="3"/>
  <c r="AR140" i="3"/>
  <c r="AS140" i="3"/>
  <c r="AV140" i="3"/>
  <c r="AR141" i="3"/>
  <c r="AS141" i="3"/>
  <c r="AV141" i="3"/>
  <c r="AR142" i="3"/>
  <c r="AS142" i="3"/>
  <c r="AV142" i="3"/>
  <c r="AR143" i="3"/>
  <c r="AS143" i="3"/>
  <c r="AV143" i="3"/>
  <c r="AR144" i="3"/>
  <c r="AS144" i="3"/>
  <c r="AV144" i="3"/>
  <c r="AR145" i="3"/>
  <c r="AS145" i="3"/>
  <c r="AV145" i="3"/>
  <c r="AR146" i="3"/>
  <c r="AS146" i="3"/>
  <c r="AV146" i="3"/>
  <c r="AR147" i="3"/>
  <c r="AS147" i="3"/>
  <c r="AV147" i="3"/>
  <c r="AR148" i="3"/>
  <c r="AS148" i="3"/>
  <c r="AV148" i="3"/>
  <c r="AR149" i="3"/>
  <c r="AS149" i="3"/>
  <c r="AV149" i="3"/>
  <c r="AR150" i="3"/>
  <c r="AS150" i="3"/>
  <c r="AV150" i="3"/>
  <c r="AR151" i="3"/>
  <c r="AS151" i="3"/>
  <c r="AV151" i="3"/>
  <c r="AR152" i="3"/>
  <c r="AS152" i="3"/>
  <c r="AV152" i="3"/>
  <c r="AR153" i="3"/>
  <c r="AS153" i="3"/>
  <c r="AV153" i="3"/>
  <c r="AR154" i="3"/>
  <c r="AS154" i="3"/>
  <c r="AV154" i="3"/>
  <c r="AR155" i="3"/>
  <c r="AS155" i="3"/>
  <c r="AV155" i="3"/>
  <c r="AR156" i="3"/>
  <c r="AS156" i="3"/>
  <c r="AV156" i="3"/>
  <c r="AR157" i="3"/>
  <c r="AS157" i="3"/>
  <c r="AV157" i="3"/>
  <c r="AR158" i="3"/>
  <c r="AS158" i="3"/>
  <c r="AV158" i="3"/>
  <c r="AR159" i="3"/>
  <c r="AS159" i="3"/>
  <c r="AV159" i="3"/>
  <c r="AR160" i="3"/>
  <c r="AS160" i="3"/>
  <c r="AV160" i="3"/>
  <c r="AR161" i="3"/>
  <c r="AS161" i="3"/>
  <c r="AV161" i="3"/>
  <c r="AR162" i="3"/>
  <c r="AS162" i="3"/>
  <c r="AV162" i="3"/>
  <c r="AR163" i="3"/>
  <c r="AS163" i="3"/>
  <c r="AV163" i="3"/>
  <c r="AR164" i="3"/>
  <c r="AS164" i="3"/>
  <c r="AV164" i="3"/>
  <c r="AR165" i="3"/>
  <c r="AS165" i="3"/>
  <c r="AV165" i="3"/>
  <c r="AR166" i="3"/>
  <c r="AS166" i="3"/>
  <c r="AV166" i="3"/>
  <c r="AR167" i="3"/>
  <c r="AS167" i="3"/>
  <c r="AV167" i="3"/>
  <c r="AR168" i="3"/>
  <c r="AS168" i="3"/>
  <c r="AV168" i="3"/>
  <c r="AR169" i="3"/>
  <c r="AS169" i="3"/>
  <c r="AV169" i="3"/>
  <c r="AR170" i="3"/>
  <c r="AS170" i="3"/>
  <c r="AV170" i="3"/>
  <c r="AR171" i="3"/>
  <c r="AS171" i="3"/>
  <c r="AV171" i="3"/>
  <c r="AR172" i="3"/>
  <c r="AS172" i="3"/>
  <c r="AV172" i="3"/>
  <c r="AR173" i="3"/>
  <c r="AS173" i="3"/>
  <c r="AV173" i="3"/>
  <c r="AR174" i="3"/>
  <c r="AS174" i="3"/>
  <c r="AV174" i="3"/>
  <c r="AR175" i="3"/>
  <c r="AS175" i="3"/>
  <c r="AV175" i="3"/>
  <c r="AR176" i="3"/>
  <c r="AS176" i="3"/>
  <c r="AV176" i="3"/>
  <c r="AR177" i="3"/>
  <c r="AS177" i="3"/>
  <c r="AV177" i="3"/>
  <c r="AR178" i="3"/>
  <c r="AS178" i="3"/>
  <c r="AV178" i="3"/>
  <c r="AR179" i="3"/>
  <c r="AS179" i="3"/>
  <c r="AV179" i="3"/>
  <c r="AR180" i="3"/>
  <c r="AS180" i="3"/>
  <c r="AV180" i="3"/>
  <c r="AR181" i="3"/>
  <c r="AS181" i="3"/>
  <c r="AV181" i="3"/>
  <c r="AR182" i="3"/>
  <c r="AS182" i="3"/>
  <c r="AV182" i="3"/>
  <c r="AR183" i="3"/>
  <c r="AS183" i="3"/>
  <c r="AV183" i="3"/>
  <c r="AR184" i="3"/>
  <c r="AS184" i="3"/>
  <c r="AV184" i="3"/>
  <c r="AR185" i="3"/>
  <c r="AS185" i="3"/>
  <c r="AV185" i="3"/>
  <c r="AR186" i="3"/>
  <c r="AS186" i="3"/>
  <c r="AV186" i="3"/>
  <c r="AR187" i="3"/>
  <c r="AS187" i="3"/>
  <c r="AV187" i="3"/>
  <c r="AR188" i="3"/>
  <c r="AS188" i="3"/>
  <c r="AV188" i="3"/>
  <c r="AR189" i="3"/>
  <c r="AS189" i="3"/>
  <c r="AV189" i="3"/>
  <c r="AR190" i="3"/>
  <c r="AS190" i="3"/>
  <c r="AV190" i="3"/>
  <c r="AR191" i="3"/>
  <c r="AS191" i="3"/>
  <c r="AV191" i="3"/>
  <c r="AR192" i="3"/>
  <c r="AS192" i="3"/>
  <c r="AV192" i="3"/>
  <c r="AR193" i="3"/>
  <c r="AS193" i="3"/>
  <c r="AV193" i="3"/>
  <c r="AR194" i="3"/>
  <c r="AS194" i="3"/>
  <c r="AV194" i="3"/>
  <c r="AR195" i="3"/>
  <c r="AS195" i="3"/>
  <c r="AV195" i="3"/>
  <c r="AR196" i="3"/>
  <c r="AS196" i="3"/>
  <c r="AV196" i="3"/>
  <c r="AR197" i="3"/>
  <c r="AS197" i="3"/>
  <c r="AV197" i="3"/>
  <c r="AR198" i="3"/>
  <c r="AS198" i="3"/>
  <c r="AV198" i="3"/>
  <c r="AR199" i="3"/>
  <c r="AS199" i="3"/>
  <c r="AV199" i="3"/>
  <c r="AR200" i="3"/>
  <c r="AS200" i="3"/>
  <c r="AV200" i="3"/>
  <c r="AR201" i="3"/>
  <c r="AS201" i="3"/>
  <c r="AV201" i="3"/>
  <c r="AR202" i="3"/>
  <c r="AS202" i="3"/>
  <c r="AV202" i="3"/>
  <c r="AR203" i="3"/>
  <c r="AS203" i="3"/>
  <c r="AV203" i="3"/>
  <c r="AR204" i="3"/>
  <c r="AS204" i="3"/>
  <c r="AV204" i="3"/>
  <c r="AR205" i="3"/>
  <c r="AS205" i="3"/>
  <c r="AV205" i="3"/>
  <c r="AR206" i="3"/>
  <c r="AS206" i="3"/>
  <c r="AV206" i="3"/>
  <c r="AR5" i="3"/>
  <c r="AS5" i="3"/>
  <c r="AV5" i="3"/>
  <c r="AR6" i="3"/>
  <c r="AS6" i="3"/>
  <c r="AV6" i="3"/>
  <c r="AR7" i="3"/>
  <c r="AS7" i="3"/>
  <c r="AV7" i="3"/>
  <c r="AR8" i="3"/>
  <c r="AS8" i="3"/>
  <c r="AV8" i="3"/>
  <c r="AR9" i="3"/>
  <c r="AS9" i="3"/>
  <c r="AV9" i="3"/>
  <c r="AV4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H8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G188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U205" i="3"/>
  <c r="L206" i="3"/>
  <c r="T206" i="3"/>
  <c r="G4" i="3"/>
  <c r="H4" i="3"/>
  <c r="I4" i="3"/>
  <c r="J4" i="3"/>
  <c r="N4" i="3"/>
  <c r="O4" i="3"/>
  <c r="P4" i="3"/>
  <c r="Q4" i="3"/>
  <c r="R4" i="3"/>
  <c r="V4" i="3"/>
  <c r="F4" i="3"/>
  <c r="E5" i="3"/>
  <c r="E6" i="3"/>
  <c r="E7" i="3"/>
  <c r="E8" i="3"/>
  <c r="K8" i="3" s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I186" i="3" s="1"/>
  <c r="E187" i="3"/>
  <c r="E188" i="3"/>
  <c r="H188" i="3" s="1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F205" i="3" s="1"/>
  <c r="E206" i="3"/>
  <c r="M206" i="3" s="1"/>
  <c r="D66" i="2"/>
  <c r="D27" i="2"/>
  <c r="D28" i="2"/>
  <c r="D29" i="2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189" i="2"/>
  <c r="D190" i="2"/>
  <c r="AG189" i="2"/>
  <c r="AF189" i="2"/>
  <c r="AB189" i="2"/>
  <c r="AC189" i="2"/>
  <c r="AA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96" i="1"/>
  <c r="AC189" i="3" s="1"/>
  <c r="F196" i="1"/>
  <c r="Y196" i="1" s="1"/>
  <c r="E72" i="1"/>
  <c r="AC66" i="2"/>
  <c r="F72" i="1"/>
  <c r="Y72" i="1" s="1"/>
  <c r="E35" i="1"/>
  <c r="X35" i="1" s="1"/>
  <c r="AC29" i="2"/>
  <c r="F35" i="1"/>
  <c r="Y35" i="1" s="1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G66" i="2"/>
  <c r="AB66" i="2"/>
  <c r="AF66" i="2"/>
  <c r="AF50" i="2"/>
  <c r="AB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G50" i="2"/>
  <c r="AG66" i="2"/>
  <c r="AA3" i="2"/>
  <c r="AA66" i="2"/>
  <c r="F66" i="2"/>
  <c r="AB29" i="2"/>
  <c r="AF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G29" i="2"/>
  <c r="AG29" i="2"/>
  <c r="AA29" i="2"/>
  <c r="AC5" i="2"/>
  <c r="AS4" i="3" s="1"/>
  <c r="E12" i="1"/>
  <c r="X12" i="1" s="1"/>
  <c r="D12" i="1" s="1"/>
  <c r="F6" i="2"/>
  <c r="D6" i="2"/>
  <c r="AC6" i="2"/>
  <c r="F12" i="1"/>
  <c r="Y12" i="1" s="1"/>
  <c r="D5" i="2"/>
  <c r="AA5" i="2"/>
  <c r="AR4" i="3" s="1"/>
  <c r="AG5" i="2"/>
  <c r="E11" i="1"/>
  <c r="X11" i="1" s="1"/>
  <c r="C11" i="1" s="1"/>
  <c r="F11" i="1"/>
  <c r="Y11" i="1" s="1"/>
  <c r="AB97" i="2"/>
  <c r="AB95" i="2"/>
  <c r="AC95" i="2"/>
  <c r="AB96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B94" i="2"/>
  <c r="AC94" i="2"/>
  <c r="F175" i="1"/>
  <c r="Y175" i="1" s="1"/>
  <c r="AC172" i="2"/>
  <c r="F27" i="2"/>
  <c r="AC27" i="2"/>
  <c r="AA27" i="2"/>
  <c r="AG27" i="2"/>
  <c r="AC28" i="2"/>
  <c r="AG28" i="2"/>
  <c r="E33" i="1"/>
  <c r="X33" i="1" s="1"/>
  <c r="C33" i="1" s="1"/>
  <c r="E34" i="1"/>
  <c r="X34" i="1" s="1"/>
  <c r="C34" i="1" s="1"/>
  <c r="E208" i="1"/>
  <c r="AB201" i="3" s="1"/>
  <c r="E209" i="1"/>
  <c r="AG202" i="3" s="1"/>
  <c r="E210" i="1"/>
  <c r="AA203" i="3" s="1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5" i="2"/>
  <c r="D176" i="2"/>
  <c r="D177" i="2"/>
  <c r="D178" i="2"/>
  <c r="D179" i="2"/>
  <c r="D180" i="2"/>
  <c r="D181" i="2"/>
  <c r="D182" i="2"/>
  <c r="D183" i="2"/>
  <c r="D202" i="2"/>
  <c r="D203" i="2"/>
  <c r="D204" i="2"/>
  <c r="AC202" i="2"/>
  <c r="F208" i="1"/>
  <c r="Y208" i="1" s="1"/>
  <c r="AC203" i="2"/>
  <c r="AC204" i="2"/>
  <c r="F210" i="1"/>
  <c r="Y210" i="1" s="1"/>
  <c r="AG204" i="2"/>
  <c r="AG203" i="2"/>
  <c r="AG202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E152" i="1"/>
  <c r="AA145" i="3" s="1"/>
  <c r="E153" i="1"/>
  <c r="X153" i="1" s="1"/>
  <c r="D153" i="1" s="1"/>
  <c r="E154" i="1"/>
  <c r="X154" i="1" s="1"/>
  <c r="D154" i="1" s="1"/>
  <c r="E155" i="1"/>
  <c r="X155" i="1" s="1"/>
  <c r="E156" i="1"/>
  <c r="X156" i="1" s="1"/>
  <c r="C156" i="1" s="1"/>
  <c r="E157" i="1"/>
  <c r="X157" i="1" s="1"/>
  <c r="E158" i="1"/>
  <c r="AG151" i="3" s="1"/>
  <c r="E159" i="1"/>
  <c r="X159" i="1" s="1"/>
  <c r="C159" i="1" s="1"/>
  <c r="E160" i="1"/>
  <c r="AA153" i="3" s="1"/>
  <c r="E161" i="1"/>
  <c r="X161" i="1" s="1"/>
  <c r="D161" i="1" s="1"/>
  <c r="E162" i="1"/>
  <c r="X162" i="1" s="1"/>
  <c r="E163" i="1"/>
  <c r="X163" i="1" s="1"/>
  <c r="D163" i="1" s="1"/>
  <c r="F163" i="1"/>
  <c r="Y163" i="1" s="1"/>
  <c r="E164" i="1"/>
  <c r="AJ157" i="3" s="1"/>
  <c r="E165" i="1"/>
  <c r="AJ158" i="3" s="1"/>
  <c r="E166" i="1"/>
  <c r="AG159" i="3" s="1"/>
  <c r="E167" i="1"/>
  <c r="F167" i="1"/>
  <c r="Y167" i="1" s="1"/>
  <c r="E168" i="1"/>
  <c r="X168" i="1" s="1"/>
  <c r="D168" i="1" s="1"/>
  <c r="E169" i="1"/>
  <c r="Z162" i="3" s="1"/>
  <c r="E170" i="1"/>
  <c r="AD163" i="3" s="1"/>
  <c r="E171" i="1"/>
  <c r="AG164" i="3" s="1"/>
  <c r="E172" i="1"/>
  <c r="X172" i="1" s="1"/>
  <c r="D172" i="1" s="1"/>
  <c r="E173" i="1"/>
  <c r="X173" i="1" s="1"/>
  <c r="E174" i="1"/>
  <c r="E175" i="1"/>
  <c r="X175" i="1" s="1"/>
  <c r="C175" i="1" s="1"/>
  <c r="E176" i="1"/>
  <c r="X176" i="1" s="1"/>
  <c r="D176" i="1" s="1"/>
  <c r="E177" i="1"/>
  <c r="AF170" i="3" s="1"/>
  <c r="F152" i="1"/>
  <c r="Y152" i="1" s="1"/>
  <c r="F159" i="1"/>
  <c r="Y159" i="1" s="1"/>
  <c r="AG152" i="2"/>
  <c r="AG151" i="2"/>
  <c r="AG150" i="2"/>
  <c r="AG149" i="2"/>
  <c r="AA144" i="2"/>
  <c r="F151" i="1"/>
  <c r="Y151" i="1" s="1"/>
  <c r="AC191" i="2"/>
  <c r="F197" i="1"/>
  <c r="Y197" i="1" s="1"/>
  <c r="AC192" i="2"/>
  <c r="F198" i="1"/>
  <c r="Y198" i="1" s="1"/>
  <c r="AC193" i="2"/>
  <c r="F199" i="1"/>
  <c r="Y199" i="1" s="1"/>
  <c r="AC194" i="2"/>
  <c r="AA194" i="2"/>
  <c r="AC195" i="2"/>
  <c r="F201" i="1"/>
  <c r="Y201" i="1" s="1"/>
  <c r="AC196" i="2"/>
  <c r="AC197" i="2"/>
  <c r="F203" i="1"/>
  <c r="Y203" i="1" s="1"/>
  <c r="AC198" i="2"/>
  <c r="AC199" i="2"/>
  <c r="F205" i="1"/>
  <c r="Y205" i="1" s="1"/>
  <c r="AC200" i="2"/>
  <c r="F206" i="1"/>
  <c r="Y206" i="1" s="1"/>
  <c r="AC201" i="2"/>
  <c r="F207" i="1"/>
  <c r="Y207" i="1" s="1"/>
  <c r="AC205" i="2"/>
  <c r="F211" i="1"/>
  <c r="Y211" i="1" s="1"/>
  <c r="AC206" i="2"/>
  <c r="F212" i="1"/>
  <c r="Y212" i="1" s="1"/>
  <c r="AC207" i="2"/>
  <c r="F213" i="1"/>
  <c r="Y213" i="1" s="1"/>
  <c r="AC190" i="2"/>
  <c r="F195" i="1"/>
  <c r="Y195" i="1" s="1"/>
  <c r="AC174" i="2"/>
  <c r="F180" i="1"/>
  <c r="Y180" i="1" s="1"/>
  <c r="AC175" i="2"/>
  <c r="AC176" i="2"/>
  <c r="AA176" i="2"/>
  <c r="AC177" i="2"/>
  <c r="F183" i="1"/>
  <c r="Y183" i="1" s="1"/>
  <c r="AC178" i="2"/>
  <c r="F184" i="1"/>
  <c r="Y184" i="1" s="1"/>
  <c r="AC179" i="2"/>
  <c r="F185" i="1"/>
  <c r="Y185" i="1" s="1"/>
  <c r="AC180" i="2"/>
  <c r="F186" i="1"/>
  <c r="Y186" i="1" s="1"/>
  <c r="AC181" i="2"/>
  <c r="F187" i="1"/>
  <c r="Y187" i="1" s="1"/>
  <c r="AC182" i="2"/>
  <c r="F188" i="1"/>
  <c r="Y188" i="1" s="1"/>
  <c r="AC183" i="2"/>
  <c r="F189" i="1"/>
  <c r="Y189" i="1" s="1"/>
  <c r="AC184" i="2"/>
  <c r="F190" i="1"/>
  <c r="Y190" i="1" s="1"/>
  <c r="AC185" i="2"/>
  <c r="F191" i="1"/>
  <c r="Y191" i="1" s="1"/>
  <c r="AC186" i="2"/>
  <c r="F192" i="1"/>
  <c r="Y192" i="1" s="1"/>
  <c r="AC187" i="2"/>
  <c r="AC173" i="2"/>
  <c r="F179" i="1"/>
  <c r="Y179" i="1" s="1"/>
  <c r="F103" i="1"/>
  <c r="Y103" i="1" s="1"/>
  <c r="F101" i="1"/>
  <c r="Y101" i="1" s="1"/>
  <c r="F104" i="1"/>
  <c r="Y104" i="1" s="1"/>
  <c r="F106" i="1"/>
  <c r="Y106" i="1" s="1"/>
  <c r="F108" i="1"/>
  <c r="Y108" i="1" s="1"/>
  <c r="F109" i="1"/>
  <c r="Y109" i="1" s="1"/>
  <c r="F110" i="1"/>
  <c r="Y110" i="1" s="1"/>
  <c r="F112" i="1"/>
  <c r="Y112" i="1" s="1"/>
  <c r="F113" i="1"/>
  <c r="Y113" i="1" s="1"/>
  <c r="F114" i="1"/>
  <c r="Y114" i="1" s="1"/>
  <c r="F115" i="1"/>
  <c r="Y115" i="1" s="1"/>
  <c r="F116" i="1"/>
  <c r="Y116" i="1" s="1"/>
  <c r="F117" i="1"/>
  <c r="Y117" i="1" s="1"/>
  <c r="F120" i="1"/>
  <c r="Y120" i="1" s="1"/>
  <c r="F121" i="1"/>
  <c r="Y121" i="1" s="1"/>
  <c r="F122" i="1"/>
  <c r="Y122" i="1" s="1"/>
  <c r="F123" i="1"/>
  <c r="Y123" i="1" s="1"/>
  <c r="F124" i="1"/>
  <c r="Y124" i="1" s="1"/>
  <c r="F127" i="1"/>
  <c r="Y127" i="1" s="1"/>
  <c r="F128" i="1"/>
  <c r="Y128" i="1" s="1"/>
  <c r="F129" i="1"/>
  <c r="Y129" i="1" s="1"/>
  <c r="F130" i="1"/>
  <c r="Y130" i="1" s="1"/>
  <c r="F131" i="1"/>
  <c r="Y131" i="1" s="1"/>
  <c r="F133" i="1"/>
  <c r="Y133" i="1" s="1"/>
  <c r="F134" i="1"/>
  <c r="Y134" i="1" s="1"/>
  <c r="F136" i="1"/>
  <c r="Y136" i="1" s="1"/>
  <c r="F137" i="1"/>
  <c r="Y137" i="1" s="1"/>
  <c r="F138" i="1"/>
  <c r="Y138" i="1" s="1"/>
  <c r="F139" i="1"/>
  <c r="Y139" i="1" s="1"/>
  <c r="F141" i="1"/>
  <c r="Y141" i="1" s="1"/>
  <c r="F142" i="1"/>
  <c r="Y142" i="1" s="1"/>
  <c r="F143" i="1"/>
  <c r="Y143" i="1" s="1"/>
  <c r="F144" i="1"/>
  <c r="Y144" i="1" s="1"/>
  <c r="F145" i="1"/>
  <c r="Y145" i="1" s="1"/>
  <c r="F146" i="1"/>
  <c r="Y146" i="1" s="1"/>
  <c r="F149" i="1"/>
  <c r="Y149" i="1" s="1"/>
  <c r="F100" i="1"/>
  <c r="Y100" i="1" s="1"/>
  <c r="AC7" i="2"/>
  <c r="F13" i="1"/>
  <c r="Y13" i="1" s="1"/>
  <c r="AC8" i="2"/>
  <c r="F14" i="1"/>
  <c r="Y14" i="1" s="1"/>
  <c r="AC9" i="2"/>
  <c r="F15" i="1"/>
  <c r="Y15" i="1" s="1"/>
  <c r="AC10" i="2"/>
  <c r="F16" i="1"/>
  <c r="Y16" i="1" s="1"/>
  <c r="AC11" i="2"/>
  <c r="AC12" i="2"/>
  <c r="F18" i="1"/>
  <c r="Y18" i="1" s="1"/>
  <c r="AC13" i="2"/>
  <c r="F19" i="1"/>
  <c r="Y19" i="1" s="1"/>
  <c r="AC14" i="2"/>
  <c r="F20" i="1"/>
  <c r="Y20" i="1" s="1"/>
  <c r="AC15" i="2"/>
  <c r="F21" i="1"/>
  <c r="Y21" i="1" s="1"/>
  <c r="AC16" i="2"/>
  <c r="F22" i="1"/>
  <c r="Y22" i="1" s="1"/>
  <c r="AC17" i="2"/>
  <c r="F23" i="1"/>
  <c r="Y23" i="1" s="1"/>
  <c r="AC18" i="2"/>
  <c r="AC19" i="2"/>
  <c r="F25" i="1"/>
  <c r="Y25" i="1" s="1"/>
  <c r="AC20" i="2"/>
  <c r="F26" i="1"/>
  <c r="Y26" i="1" s="1"/>
  <c r="AC21" i="2"/>
  <c r="F27" i="1"/>
  <c r="Y27" i="1" s="1"/>
  <c r="AC22" i="2"/>
  <c r="F28" i="1"/>
  <c r="Y28" i="1" s="1"/>
  <c r="AC23" i="2"/>
  <c r="F29" i="1"/>
  <c r="Y29" i="1" s="1"/>
  <c r="AC24" i="2"/>
  <c r="F30" i="1"/>
  <c r="Y30" i="1" s="1"/>
  <c r="AC25" i="2"/>
  <c r="F31" i="1"/>
  <c r="Y31" i="1" s="1"/>
  <c r="AC26" i="2"/>
  <c r="AA26" i="2"/>
  <c r="AC30" i="2"/>
  <c r="AC31" i="2"/>
  <c r="F37" i="1"/>
  <c r="Y37" i="1" s="1"/>
  <c r="AC32" i="2"/>
  <c r="F38" i="1"/>
  <c r="Y38" i="1" s="1"/>
  <c r="AC33" i="2"/>
  <c r="F39" i="1"/>
  <c r="Y39" i="1" s="1"/>
  <c r="AC34" i="2"/>
  <c r="F40" i="1"/>
  <c r="Y40" i="1" s="1"/>
  <c r="AC35" i="2"/>
  <c r="F41" i="1"/>
  <c r="Y41" i="1" s="1"/>
  <c r="AC36" i="2"/>
  <c r="F42" i="1"/>
  <c r="Y42" i="1" s="1"/>
  <c r="AC37" i="2"/>
  <c r="F43" i="1"/>
  <c r="Y43" i="1" s="1"/>
  <c r="AC38" i="2"/>
  <c r="F44" i="1"/>
  <c r="Y44" i="1" s="1"/>
  <c r="AC39" i="2"/>
  <c r="F45" i="1"/>
  <c r="Y45" i="1" s="1"/>
  <c r="AC40" i="2"/>
  <c r="F46" i="1"/>
  <c r="Y46" i="1" s="1"/>
  <c r="AC41" i="2"/>
  <c r="F47" i="1"/>
  <c r="Y47" i="1" s="1"/>
  <c r="AC42" i="2"/>
  <c r="F48" i="1"/>
  <c r="Y48" i="1" s="1"/>
  <c r="AC43" i="2"/>
  <c r="F49" i="1"/>
  <c r="Y49" i="1" s="1"/>
  <c r="AC44" i="2"/>
  <c r="F50" i="1"/>
  <c r="Y50" i="1" s="1"/>
  <c r="AC45" i="2"/>
  <c r="F51" i="1"/>
  <c r="Y51" i="1" s="1"/>
  <c r="AC46" i="2"/>
  <c r="F52" i="1"/>
  <c r="Y52" i="1" s="1"/>
  <c r="AC47" i="2"/>
  <c r="F53" i="1"/>
  <c r="Y53" i="1" s="1"/>
  <c r="AC48" i="2"/>
  <c r="F54" i="1"/>
  <c r="Y54" i="1" s="1"/>
  <c r="AC49" i="2"/>
  <c r="F55" i="1"/>
  <c r="Y55" i="1" s="1"/>
  <c r="AC51" i="2"/>
  <c r="AC50" i="2"/>
  <c r="F56" i="1"/>
  <c r="Y56" i="1" s="1"/>
  <c r="AC52" i="2"/>
  <c r="F57" i="1"/>
  <c r="Y57" i="1" s="1"/>
  <c r="AC53" i="2"/>
  <c r="F58" i="1"/>
  <c r="Y58" i="1" s="1"/>
  <c r="AC54" i="2"/>
  <c r="F59" i="1"/>
  <c r="Y59" i="1" s="1"/>
  <c r="AC55" i="2"/>
  <c r="F60" i="1"/>
  <c r="Y60" i="1" s="1"/>
  <c r="AC56" i="2"/>
  <c r="F61" i="1"/>
  <c r="Y61" i="1" s="1"/>
  <c r="AC57" i="2"/>
  <c r="F62" i="1"/>
  <c r="Y62" i="1" s="1"/>
  <c r="AC58" i="2"/>
  <c r="F63" i="1"/>
  <c r="Y63" i="1" s="1"/>
  <c r="F64" i="1"/>
  <c r="Y64" i="1" s="1"/>
  <c r="AC59" i="2"/>
  <c r="F65" i="1"/>
  <c r="Y65" i="1" s="1"/>
  <c r="AC60" i="2"/>
  <c r="F66" i="1"/>
  <c r="Y66" i="1" s="1"/>
  <c r="AC61" i="2"/>
  <c r="F67" i="1"/>
  <c r="Y67" i="1" s="1"/>
  <c r="AC62" i="2"/>
  <c r="F68" i="1"/>
  <c r="Y68" i="1" s="1"/>
  <c r="AC63" i="2"/>
  <c r="F69" i="1"/>
  <c r="Y69" i="1" s="1"/>
  <c r="AC64" i="2"/>
  <c r="F70" i="1"/>
  <c r="Y70" i="1" s="1"/>
  <c r="AC65" i="2"/>
  <c r="F71" i="1"/>
  <c r="Y71" i="1" s="1"/>
  <c r="AC67" i="2"/>
  <c r="F73" i="1"/>
  <c r="Y73" i="1" s="1"/>
  <c r="AC68" i="2"/>
  <c r="F74" i="1"/>
  <c r="Y74" i="1" s="1"/>
  <c r="AC69" i="2"/>
  <c r="F75" i="1"/>
  <c r="Y75" i="1" s="1"/>
  <c r="AC70" i="2"/>
  <c r="F76" i="1"/>
  <c r="Y76" i="1" s="1"/>
  <c r="AC71" i="2"/>
  <c r="F77" i="1"/>
  <c r="Y77" i="1" s="1"/>
  <c r="AC72" i="2"/>
  <c r="F78" i="1"/>
  <c r="Y78" i="1" s="1"/>
  <c r="AC73" i="2"/>
  <c r="F79" i="1"/>
  <c r="Y79" i="1" s="1"/>
  <c r="AC74" i="2"/>
  <c r="F80" i="1"/>
  <c r="Y80" i="1" s="1"/>
  <c r="AC75" i="2"/>
  <c r="F81" i="1"/>
  <c r="Y81" i="1" s="1"/>
  <c r="AC76" i="2"/>
  <c r="F82" i="1"/>
  <c r="Y82" i="1" s="1"/>
  <c r="AC77" i="2"/>
  <c r="F83" i="1"/>
  <c r="Y83" i="1" s="1"/>
  <c r="AC78" i="2"/>
  <c r="F84" i="1"/>
  <c r="Y84" i="1" s="1"/>
  <c r="AC79" i="2"/>
  <c r="F85" i="1"/>
  <c r="Y85" i="1" s="1"/>
  <c r="AC80" i="2"/>
  <c r="F86" i="1"/>
  <c r="Y86" i="1" s="1"/>
  <c r="AC81" i="2"/>
  <c r="F87" i="1"/>
  <c r="Y87" i="1" s="1"/>
  <c r="AC82" i="2"/>
  <c r="F88" i="1"/>
  <c r="Y88" i="1" s="1"/>
  <c r="AC83" i="2"/>
  <c r="F89" i="1"/>
  <c r="Y89" i="1" s="1"/>
  <c r="AC89" i="2"/>
  <c r="F90" i="1"/>
  <c r="Y90" i="1" s="1"/>
  <c r="AC92" i="2"/>
  <c r="F91" i="1"/>
  <c r="Y91" i="1" s="1"/>
  <c r="E4" i="3"/>
  <c r="R219" i="1"/>
  <c r="S219" i="1"/>
  <c r="T219" i="1"/>
  <c r="U219" i="1"/>
  <c r="V219" i="1"/>
  <c r="R220" i="1"/>
  <c r="S220" i="1"/>
  <c r="T220" i="1"/>
  <c r="U220" i="1"/>
  <c r="V220" i="1"/>
  <c r="R222" i="1"/>
  <c r="S222" i="1"/>
  <c r="T222" i="1"/>
  <c r="U222" i="1"/>
  <c r="V222" i="1"/>
  <c r="R2" i="3"/>
  <c r="S2" i="3"/>
  <c r="T2" i="3"/>
  <c r="U2" i="3"/>
  <c r="G2" i="3"/>
  <c r="H2" i="3"/>
  <c r="I2" i="3"/>
  <c r="J2" i="3"/>
  <c r="K2" i="3"/>
  <c r="L2" i="3"/>
  <c r="M2" i="3"/>
  <c r="N2" i="3"/>
  <c r="O2" i="3"/>
  <c r="P2" i="3"/>
  <c r="Q2" i="3"/>
  <c r="F2" i="3"/>
  <c r="H219" i="1"/>
  <c r="I219" i="1"/>
  <c r="J219" i="1"/>
  <c r="K219" i="1"/>
  <c r="L219" i="1"/>
  <c r="M219" i="1"/>
  <c r="N219" i="1"/>
  <c r="O219" i="1"/>
  <c r="P219" i="1"/>
  <c r="Q219" i="1"/>
  <c r="G219" i="1"/>
  <c r="AA98" i="2"/>
  <c r="AA117" i="2"/>
  <c r="AA125" i="2"/>
  <c r="AA136" i="2"/>
  <c r="AC84" i="2"/>
  <c r="AA84" i="2"/>
  <c r="AC85" i="2"/>
  <c r="AC86" i="2"/>
  <c r="AC87" i="2"/>
  <c r="AA87" i="2"/>
  <c r="AC88" i="2"/>
  <c r="AC90" i="2"/>
  <c r="AA90" i="2"/>
  <c r="AC93" i="2"/>
  <c r="AC188" i="2"/>
  <c r="AA188" i="2"/>
  <c r="AC208" i="2"/>
  <c r="E197" i="1"/>
  <c r="X197" i="1" s="1"/>
  <c r="F191" i="2"/>
  <c r="D191" i="2"/>
  <c r="E198" i="1"/>
  <c r="Z191" i="3" s="1"/>
  <c r="F192" i="2"/>
  <c r="D192" i="2"/>
  <c r="E199" i="1"/>
  <c r="AL192" i="3" s="1"/>
  <c r="F193" i="2"/>
  <c r="D193" i="2"/>
  <c r="E200" i="1"/>
  <c r="X200" i="1" s="1"/>
  <c r="F194" i="2"/>
  <c r="D194" i="2"/>
  <c r="E201" i="1"/>
  <c r="AF194" i="3" s="1"/>
  <c r="F195" i="2"/>
  <c r="D195" i="2"/>
  <c r="AA195" i="2"/>
  <c r="E202" i="1"/>
  <c r="X202" i="1" s="1"/>
  <c r="F196" i="2"/>
  <c r="D196" i="2"/>
  <c r="E203" i="1"/>
  <c r="X203" i="1" s="1"/>
  <c r="F197" i="2"/>
  <c r="D197" i="2"/>
  <c r="AA197" i="2"/>
  <c r="E204" i="1"/>
  <c r="F198" i="2"/>
  <c r="D198" i="2"/>
  <c r="E205" i="1"/>
  <c r="AC198" i="3" s="1"/>
  <c r="F199" i="2"/>
  <c r="D199" i="2"/>
  <c r="E206" i="1"/>
  <c r="F200" i="2"/>
  <c r="D200" i="2"/>
  <c r="AA200" i="2"/>
  <c r="G95" i="2"/>
  <c r="E101" i="1"/>
  <c r="X101" i="1" s="1"/>
  <c r="C101" i="1" s="1"/>
  <c r="G94" i="2"/>
  <c r="E140" i="1"/>
  <c r="X140" i="1" s="1"/>
  <c r="C140" i="1" s="1"/>
  <c r="E141" i="1"/>
  <c r="X141" i="1" s="1"/>
  <c r="D141" i="1" s="1"/>
  <c r="E142" i="1"/>
  <c r="X142" i="1" s="1"/>
  <c r="E143" i="1"/>
  <c r="X143" i="1" s="1"/>
  <c r="E144" i="1"/>
  <c r="X144" i="1" s="1"/>
  <c r="E145" i="1"/>
  <c r="X145" i="1" s="1"/>
  <c r="E146" i="1"/>
  <c r="X146" i="1" s="1"/>
  <c r="D146" i="1" s="1"/>
  <c r="E147" i="1"/>
  <c r="X147" i="1" s="1"/>
  <c r="D147" i="1" s="1"/>
  <c r="E148" i="1"/>
  <c r="X148" i="1" s="1"/>
  <c r="C148" i="1" s="1"/>
  <c r="E149" i="1"/>
  <c r="X149" i="1" s="1"/>
  <c r="E150" i="1"/>
  <c r="X150" i="1" s="1"/>
  <c r="E151" i="1"/>
  <c r="X151" i="1" s="1"/>
  <c r="C151" i="1" s="1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53" i="2"/>
  <c r="AG154" i="2"/>
  <c r="AG155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5" i="2"/>
  <c r="AG206" i="2"/>
  <c r="AG207" i="2"/>
  <c r="AG208" i="2"/>
  <c r="AG95" i="2"/>
  <c r="AG96" i="2"/>
  <c r="AG97" i="2"/>
  <c r="AG98" i="2"/>
  <c r="AG104" i="2"/>
  <c r="AG105" i="2"/>
  <c r="AG106" i="2"/>
  <c r="AG107" i="2"/>
  <c r="AG108" i="2"/>
  <c r="AG109" i="2"/>
  <c r="AF95" i="2"/>
  <c r="E102" i="1"/>
  <c r="AI95" i="3" s="1"/>
  <c r="E103" i="1"/>
  <c r="X103" i="1" s="1"/>
  <c r="E104" i="1"/>
  <c r="X104" i="1" s="1"/>
  <c r="C104" i="1" s="1"/>
  <c r="E105" i="1"/>
  <c r="X105" i="1" s="1"/>
  <c r="E106" i="1"/>
  <c r="X106" i="1" s="1"/>
  <c r="D106" i="1" s="1"/>
  <c r="E107" i="1"/>
  <c r="X107" i="1" s="1"/>
  <c r="E108" i="1"/>
  <c r="X108" i="1" s="1"/>
  <c r="E109" i="1"/>
  <c r="E110" i="1"/>
  <c r="X110" i="1" s="1"/>
  <c r="E111" i="1"/>
  <c r="X111" i="1" s="1"/>
  <c r="D111" i="1" s="1"/>
  <c r="E112" i="1"/>
  <c r="X112" i="1" s="1"/>
  <c r="C112" i="1" s="1"/>
  <c r="E113" i="1"/>
  <c r="X113" i="1" s="1"/>
  <c r="E114" i="1"/>
  <c r="X114" i="1" s="1"/>
  <c r="D114" i="1" s="1"/>
  <c r="E115" i="1"/>
  <c r="X115" i="1" s="1"/>
  <c r="D115" i="1" s="1"/>
  <c r="AG110" i="2"/>
  <c r="AG111" i="2"/>
  <c r="AG112" i="2"/>
  <c r="E98" i="1"/>
  <c r="X98" i="1" s="1"/>
  <c r="C98" i="1" s="1"/>
  <c r="E13" i="1"/>
  <c r="X13" i="1" s="1"/>
  <c r="D13" i="1" s="1"/>
  <c r="E14" i="1"/>
  <c r="X14" i="1" s="1"/>
  <c r="D14" i="1" s="1"/>
  <c r="E15" i="1"/>
  <c r="X15" i="1" s="1"/>
  <c r="E16" i="1"/>
  <c r="X16" i="1" s="1"/>
  <c r="E17" i="1"/>
  <c r="E18" i="1"/>
  <c r="E19" i="1"/>
  <c r="E20" i="1"/>
  <c r="X20" i="1" s="1"/>
  <c r="C20" i="1" s="1"/>
  <c r="E21" i="1"/>
  <c r="X21" i="1" s="1"/>
  <c r="C21" i="1" s="1"/>
  <c r="AA15" i="2"/>
  <c r="E22" i="1"/>
  <c r="X22" i="1" s="1"/>
  <c r="E23" i="1"/>
  <c r="X23" i="1" s="1"/>
  <c r="E24" i="1"/>
  <c r="E25" i="1"/>
  <c r="X25" i="1" s="1"/>
  <c r="C25" i="1" s="1"/>
  <c r="E26" i="1"/>
  <c r="X26" i="1" s="1"/>
  <c r="D26" i="1" s="1"/>
  <c r="E27" i="1"/>
  <c r="X27" i="1" s="1"/>
  <c r="C27" i="1" s="1"/>
  <c r="E28" i="1"/>
  <c r="X28" i="1" s="1"/>
  <c r="E29" i="1"/>
  <c r="X29" i="1" s="1"/>
  <c r="E30" i="1"/>
  <c r="X30" i="1" s="1"/>
  <c r="D30" i="1" s="1"/>
  <c r="E31" i="1"/>
  <c r="E32" i="1"/>
  <c r="E36" i="1"/>
  <c r="X36" i="1" s="1"/>
  <c r="E37" i="1"/>
  <c r="E38" i="1"/>
  <c r="X38" i="1" s="1"/>
  <c r="E39" i="1"/>
  <c r="AA33" i="2"/>
  <c r="E40" i="1"/>
  <c r="X40" i="1" s="1"/>
  <c r="E41" i="1"/>
  <c r="E42" i="1"/>
  <c r="X42" i="1" s="1"/>
  <c r="C42" i="1" s="1"/>
  <c r="E43" i="1"/>
  <c r="X43" i="1" s="1"/>
  <c r="E44" i="1"/>
  <c r="X44" i="1" s="1"/>
  <c r="E45" i="1"/>
  <c r="X45" i="1" s="1"/>
  <c r="D45" i="1" s="1"/>
  <c r="E46" i="1"/>
  <c r="X46" i="1" s="1"/>
  <c r="E47" i="1"/>
  <c r="X47" i="1" s="1"/>
  <c r="D47" i="1" s="1"/>
  <c r="AA41" i="2"/>
  <c r="E48" i="1"/>
  <c r="E49" i="1"/>
  <c r="X49" i="1" s="1"/>
  <c r="D49" i="1" s="1"/>
  <c r="E50" i="1"/>
  <c r="X50" i="1" s="1"/>
  <c r="C50" i="1" s="1"/>
  <c r="E51" i="1"/>
  <c r="X51" i="1" s="1"/>
  <c r="D51" i="1" s="1"/>
  <c r="E52" i="1"/>
  <c r="X52" i="1" s="1"/>
  <c r="D52" i="1" s="1"/>
  <c r="AA46" i="2"/>
  <c r="E53" i="1"/>
  <c r="X53" i="1" s="1"/>
  <c r="D53" i="1" s="1"/>
  <c r="AA47" i="2"/>
  <c r="E54" i="1"/>
  <c r="X54" i="1" s="1"/>
  <c r="E55" i="1"/>
  <c r="X55" i="1" s="1"/>
  <c r="AA49" i="2"/>
  <c r="E56" i="1"/>
  <c r="X56" i="1" s="1"/>
  <c r="E57" i="1"/>
  <c r="X57" i="1" s="1"/>
  <c r="E58" i="1"/>
  <c r="E59" i="1"/>
  <c r="X59" i="1" s="1"/>
  <c r="D59" i="1" s="1"/>
  <c r="E60" i="1"/>
  <c r="X60" i="1" s="1"/>
  <c r="E61" i="1"/>
  <c r="X61" i="1" s="1"/>
  <c r="D61" i="1" s="1"/>
  <c r="AA56" i="2"/>
  <c r="E62" i="1"/>
  <c r="X62" i="1" s="1"/>
  <c r="AA57" i="2"/>
  <c r="E63" i="1"/>
  <c r="X63" i="1" s="1"/>
  <c r="D63" i="1" s="1"/>
  <c r="E64" i="1"/>
  <c r="X64" i="1" s="1"/>
  <c r="D64" i="1" s="1"/>
  <c r="E65" i="1"/>
  <c r="X65" i="1" s="1"/>
  <c r="C65" i="1" s="1"/>
  <c r="E66" i="1"/>
  <c r="X66" i="1" s="1"/>
  <c r="C66" i="1" s="1"/>
  <c r="E67" i="1"/>
  <c r="X67" i="1" s="1"/>
  <c r="E68" i="1"/>
  <c r="X68" i="1" s="1"/>
  <c r="C68" i="1" s="1"/>
  <c r="AA62" i="2"/>
  <c r="E69" i="1"/>
  <c r="X69" i="1" s="1"/>
  <c r="C69" i="1" s="1"/>
  <c r="E70" i="1"/>
  <c r="X70" i="1" s="1"/>
  <c r="D70" i="1" s="1"/>
  <c r="E71" i="1"/>
  <c r="X71" i="1" s="1"/>
  <c r="D71" i="1" s="1"/>
  <c r="E73" i="1"/>
  <c r="X73" i="1" s="1"/>
  <c r="C73" i="1" s="1"/>
  <c r="E74" i="1"/>
  <c r="X74" i="1" s="1"/>
  <c r="E75" i="1"/>
  <c r="X75" i="1" s="1"/>
  <c r="E76" i="1"/>
  <c r="X76" i="1" s="1"/>
  <c r="E77" i="1"/>
  <c r="X77" i="1" s="1"/>
  <c r="E78" i="1"/>
  <c r="X78" i="1" s="1"/>
  <c r="E79" i="1"/>
  <c r="X79" i="1" s="1"/>
  <c r="D79" i="1" s="1"/>
  <c r="E80" i="1"/>
  <c r="X80" i="1" s="1"/>
  <c r="C80" i="1" s="1"/>
  <c r="AA74" i="2"/>
  <c r="E81" i="1"/>
  <c r="X81" i="1" s="1"/>
  <c r="E82" i="1"/>
  <c r="X82" i="1" s="1"/>
  <c r="D82" i="1" s="1"/>
  <c r="E83" i="1"/>
  <c r="E84" i="1"/>
  <c r="X84" i="1" s="1"/>
  <c r="E85" i="1"/>
  <c r="X85" i="1" s="1"/>
  <c r="E86" i="1"/>
  <c r="X86" i="1" s="1"/>
  <c r="D86" i="1" s="1"/>
  <c r="E87" i="1"/>
  <c r="E88" i="1"/>
  <c r="X88" i="1" s="1"/>
  <c r="E89" i="1"/>
  <c r="X89" i="1" s="1"/>
  <c r="E90" i="1"/>
  <c r="X90" i="1" s="1"/>
  <c r="C90" i="1" s="1"/>
  <c r="E91" i="1"/>
  <c r="X91" i="1" s="1"/>
  <c r="D91" i="1" s="1"/>
  <c r="E92" i="1"/>
  <c r="E93" i="1"/>
  <c r="X93" i="1" s="1"/>
  <c r="E94" i="1"/>
  <c r="X94" i="1" s="1"/>
  <c r="D94" i="1" s="1"/>
  <c r="E95" i="1"/>
  <c r="X95" i="1" s="1"/>
  <c r="C95" i="1" s="1"/>
  <c r="E96" i="1"/>
  <c r="X96" i="1" s="1"/>
  <c r="E97" i="1"/>
  <c r="X97" i="1" s="1"/>
  <c r="E100" i="1"/>
  <c r="X100" i="1" s="1"/>
  <c r="AF94" i="2"/>
  <c r="E116" i="1"/>
  <c r="X116" i="1" s="1"/>
  <c r="D116" i="1" s="1"/>
  <c r="E117" i="1"/>
  <c r="X117" i="1" s="1"/>
  <c r="E118" i="1"/>
  <c r="X118" i="1" s="1"/>
  <c r="E119" i="1"/>
  <c r="X119" i="1" s="1"/>
  <c r="D119" i="1" s="1"/>
  <c r="E120" i="1"/>
  <c r="X120" i="1" s="1"/>
  <c r="C120" i="1" s="1"/>
  <c r="E121" i="1"/>
  <c r="X121" i="1" s="1"/>
  <c r="D121" i="1" s="1"/>
  <c r="E122" i="1"/>
  <c r="X122" i="1" s="1"/>
  <c r="D122" i="1" s="1"/>
  <c r="E123" i="1"/>
  <c r="X123" i="1" s="1"/>
  <c r="C123" i="1" s="1"/>
  <c r="E124" i="1"/>
  <c r="X124" i="1" s="1"/>
  <c r="E125" i="1"/>
  <c r="E126" i="1"/>
  <c r="X126" i="1" s="1"/>
  <c r="C126" i="1" s="1"/>
  <c r="E127" i="1"/>
  <c r="X127" i="1" s="1"/>
  <c r="C127" i="1" s="1"/>
  <c r="E128" i="1"/>
  <c r="X128" i="1" s="1"/>
  <c r="D128" i="1" s="1"/>
  <c r="E129" i="1"/>
  <c r="X129" i="1" s="1"/>
  <c r="E130" i="1"/>
  <c r="E131" i="1"/>
  <c r="E132" i="1"/>
  <c r="X132" i="1" s="1"/>
  <c r="E133" i="1"/>
  <c r="X133" i="1" s="1"/>
  <c r="D133" i="1" s="1"/>
  <c r="E134" i="1"/>
  <c r="X134" i="1" s="1"/>
  <c r="E135" i="1"/>
  <c r="X135" i="1" s="1"/>
  <c r="C135" i="1" s="1"/>
  <c r="E136" i="1"/>
  <c r="X136" i="1" s="1"/>
  <c r="C136" i="1" s="1"/>
  <c r="E137" i="1"/>
  <c r="X137" i="1" s="1"/>
  <c r="E138" i="1"/>
  <c r="X138" i="1" s="1"/>
  <c r="D138" i="1" s="1"/>
  <c r="E139" i="1"/>
  <c r="X139" i="1" s="1"/>
  <c r="D139" i="1" s="1"/>
  <c r="AA172" i="2"/>
  <c r="E179" i="1"/>
  <c r="AE172" i="3" s="1"/>
  <c r="E180" i="1"/>
  <c r="AA173" i="3" s="1"/>
  <c r="AA174" i="2"/>
  <c r="E181" i="1"/>
  <c r="AB174" i="3" s="1"/>
  <c r="AA175" i="2"/>
  <c r="E182" i="1"/>
  <c r="X182" i="1" s="1"/>
  <c r="D182" i="1" s="1"/>
  <c r="E183" i="1"/>
  <c r="AA176" i="3" s="1"/>
  <c r="AA177" i="2"/>
  <c r="E184" i="1"/>
  <c r="AB177" i="3" s="1"/>
  <c r="E185" i="1"/>
  <c r="X185" i="1" s="1"/>
  <c r="E186" i="1"/>
  <c r="AA180" i="2"/>
  <c r="E187" i="1"/>
  <c r="Z180" i="3" s="1"/>
  <c r="E188" i="1"/>
  <c r="AA181" i="3" s="1"/>
  <c r="E189" i="1"/>
  <c r="AJ182" i="3" s="1"/>
  <c r="AA183" i="2"/>
  <c r="E190" i="1"/>
  <c r="X190" i="1" s="1"/>
  <c r="C190" i="1" s="1"/>
  <c r="E191" i="1"/>
  <c r="AL184" i="3" s="1"/>
  <c r="E192" i="1"/>
  <c r="E193" i="1"/>
  <c r="AF186" i="3" s="1"/>
  <c r="E195" i="1"/>
  <c r="AE188" i="3" s="1"/>
  <c r="AA190" i="2"/>
  <c r="E207" i="1"/>
  <c r="AD200" i="3" s="1"/>
  <c r="AA201" i="2"/>
  <c r="E211" i="1"/>
  <c r="AA204" i="3" s="1"/>
  <c r="E212" i="1"/>
  <c r="E213" i="1"/>
  <c r="F82" i="2"/>
  <c r="D82" i="2"/>
  <c r="AA22" i="2"/>
  <c r="AG21" i="2"/>
  <c r="AG22" i="2"/>
  <c r="AG23" i="2"/>
  <c r="AG24" i="2"/>
  <c r="AG25" i="2"/>
  <c r="AG26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1" i="2"/>
  <c r="AG52" i="2"/>
  <c r="AG53" i="2"/>
  <c r="AG54" i="2"/>
  <c r="AG55" i="2"/>
  <c r="AG56" i="2"/>
  <c r="AG57" i="2"/>
  <c r="AG58" i="2"/>
  <c r="AG50" i="2"/>
  <c r="AG59" i="2"/>
  <c r="AG60" i="2"/>
  <c r="AG61" i="2"/>
  <c r="AG62" i="2"/>
  <c r="AG63" i="2"/>
  <c r="AG64" i="2"/>
  <c r="AG65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9" i="2"/>
  <c r="AG100" i="2"/>
  <c r="AG101" i="2"/>
  <c r="AG102" i="2"/>
  <c r="AG103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F81" i="2"/>
  <c r="D81" i="2"/>
  <c r="F83" i="2"/>
  <c r="D83" i="2"/>
  <c r="F77" i="2"/>
  <c r="F78" i="2"/>
  <c r="F79" i="2"/>
  <c r="F80" i="2"/>
  <c r="F84" i="2"/>
  <c r="F85" i="2"/>
  <c r="F86" i="2"/>
  <c r="F87" i="2"/>
  <c r="F88" i="2"/>
  <c r="F89" i="2"/>
  <c r="F90" i="2"/>
  <c r="D90" i="2"/>
  <c r="F91" i="2"/>
  <c r="D91" i="2"/>
  <c r="F92" i="2"/>
  <c r="D92" i="2"/>
  <c r="F93" i="2"/>
  <c r="D93" i="2"/>
  <c r="F173" i="2"/>
  <c r="D173" i="2"/>
  <c r="F174" i="2"/>
  <c r="D174" i="2"/>
  <c r="F184" i="2"/>
  <c r="D184" i="2"/>
  <c r="F185" i="2"/>
  <c r="D185" i="2"/>
  <c r="F186" i="2"/>
  <c r="D186" i="2"/>
  <c r="F187" i="2"/>
  <c r="D187" i="2"/>
  <c r="F188" i="2"/>
  <c r="D188" i="2"/>
  <c r="F190" i="2"/>
  <c r="D22" i="2"/>
  <c r="D23" i="2"/>
  <c r="D24" i="2"/>
  <c r="U8" i="1"/>
  <c r="S6" i="1"/>
  <c r="S5" i="1"/>
  <c r="D58" i="2"/>
  <c r="H222" i="1"/>
  <c r="I222" i="1"/>
  <c r="J222" i="1"/>
  <c r="K222" i="1"/>
  <c r="L222" i="1"/>
  <c r="M222" i="1"/>
  <c r="N222" i="1"/>
  <c r="O222" i="1"/>
  <c r="P222" i="1"/>
  <c r="Q222" i="1"/>
  <c r="G222" i="1"/>
  <c r="X220" i="1"/>
  <c r="H220" i="1"/>
  <c r="I220" i="1"/>
  <c r="J220" i="1"/>
  <c r="K220" i="1"/>
  <c r="L220" i="1"/>
  <c r="M220" i="1"/>
  <c r="N220" i="1"/>
  <c r="O220" i="1"/>
  <c r="P220" i="1"/>
  <c r="Q220" i="1"/>
  <c r="G220" i="1"/>
  <c r="D222" i="1"/>
  <c r="D220" i="1"/>
  <c r="D227" i="1"/>
  <c r="D226" i="1"/>
  <c r="F92" i="1"/>
  <c r="Y92" i="1" s="1"/>
  <c r="F93" i="1"/>
  <c r="Y93" i="1" s="1"/>
  <c r="F94" i="1"/>
  <c r="Y94" i="1" s="1"/>
  <c r="F95" i="1"/>
  <c r="Y95" i="1" s="1"/>
  <c r="F96" i="1"/>
  <c r="Y96" i="1" s="1"/>
  <c r="AC91" i="2"/>
  <c r="F98" i="1"/>
  <c r="Y98" i="1" s="1"/>
  <c r="B13" i="3"/>
  <c r="F201" i="2"/>
  <c r="D201" i="2"/>
  <c r="F205" i="2"/>
  <c r="D205" i="2"/>
  <c r="F206" i="2"/>
  <c r="D206" i="2"/>
  <c r="F207" i="2"/>
  <c r="D207" i="2"/>
  <c r="F7" i="2"/>
  <c r="D7" i="2"/>
  <c r="F8" i="2"/>
  <c r="D8" i="2"/>
  <c r="F9" i="2"/>
  <c r="D9" i="2"/>
  <c r="F10" i="2"/>
  <c r="D10" i="2"/>
  <c r="F11" i="2"/>
  <c r="D11" i="2"/>
  <c r="F12" i="2"/>
  <c r="D12" i="2"/>
  <c r="F13" i="2"/>
  <c r="D13" i="2"/>
  <c r="F14" i="2"/>
  <c r="D14" i="2"/>
  <c r="F15" i="2"/>
  <c r="D15" i="2"/>
  <c r="F16" i="2"/>
  <c r="D16" i="2"/>
  <c r="F17" i="2"/>
  <c r="D17" i="2"/>
  <c r="F18" i="2"/>
  <c r="D18" i="2"/>
  <c r="F19" i="2"/>
  <c r="D19" i="2"/>
  <c r="F20" i="2"/>
  <c r="D20" i="2"/>
  <c r="F21" i="2"/>
  <c r="D21" i="2"/>
  <c r="F25" i="2"/>
  <c r="D25" i="2"/>
  <c r="F26" i="2"/>
  <c r="D26" i="2"/>
  <c r="F30" i="2"/>
  <c r="D30" i="2"/>
  <c r="F31" i="2"/>
  <c r="D31" i="2"/>
  <c r="F32" i="2"/>
  <c r="D32" i="2"/>
  <c r="F33" i="2"/>
  <c r="D33" i="2"/>
  <c r="F34" i="2"/>
  <c r="D34" i="2"/>
  <c r="F35" i="2"/>
  <c r="D35" i="2"/>
  <c r="F36" i="2"/>
  <c r="D36" i="2"/>
  <c r="F37" i="2"/>
  <c r="D37" i="2"/>
  <c r="F38" i="2"/>
  <c r="D38" i="2"/>
  <c r="F39" i="2"/>
  <c r="D39" i="2"/>
  <c r="F40" i="2"/>
  <c r="D40" i="2"/>
  <c r="F41" i="2"/>
  <c r="D41" i="2"/>
  <c r="F42" i="2"/>
  <c r="D42" i="2"/>
  <c r="F43" i="2"/>
  <c r="D43" i="2"/>
  <c r="F44" i="2"/>
  <c r="D44" i="2"/>
  <c r="F45" i="2"/>
  <c r="D45" i="2"/>
  <c r="F46" i="2"/>
  <c r="D46" i="2"/>
  <c r="F47" i="2"/>
  <c r="D47" i="2"/>
  <c r="F48" i="2"/>
  <c r="D48" i="2"/>
  <c r="F49" i="2"/>
  <c r="D49" i="2"/>
  <c r="F51" i="2"/>
  <c r="D51" i="2"/>
  <c r="F52" i="2"/>
  <c r="D52" i="2"/>
  <c r="F53" i="2"/>
  <c r="D53" i="2"/>
  <c r="F54" i="2"/>
  <c r="D54" i="2"/>
  <c r="F55" i="2"/>
  <c r="D55" i="2"/>
  <c r="F56" i="2"/>
  <c r="D56" i="2"/>
  <c r="F57" i="2"/>
  <c r="D57" i="2"/>
  <c r="F50" i="2"/>
  <c r="D50" i="2"/>
  <c r="F59" i="2"/>
  <c r="D59" i="2"/>
  <c r="F60" i="2"/>
  <c r="D60" i="2"/>
  <c r="F61" i="2"/>
  <c r="D61" i="2"/>
  <c r="F62" i="2"/>
  <c r="D62" i="2"/>
  <c r="F63" i="2"/>
  <c r="D63" i="2"/>
  <c r="F64" i="2"/>
  <c r="D64" i="2"/>
  <c r="F65" i="2"/>
  <c r="D65" i="2"/>
  <c r="F67" i="2"/>
  <c r="D67" i="2"/>
  <c r="F68" i="2"/>
  <c r="D68" i="2"/>
  <c r="F69" i="2"/>
  <c r="D69" i="2"/>
  <c r="F70" i="2"/>
  <c r="D70" i="2"/>
  <c r="F71" i="2"/>
  <c r="D71" i="2"/>
  <c r="F72" i="2"/>
  <c r="D72" i="2"/>
  <c r="F73" i="2"/>
  <c r="D73" i="2"/>
  <c r="F74" i="2"/>
  <c r="D74" i="2"/>
  <c r="F75" i="2"/>
  <c r="D75" i="2"/>
  <c r="F76" i="2"/>
  <c r="D76" i="2"/>
  <c r="D77" i="2"/>
  <c r="D78" i="2"/>
  <c r="D79" i="2"/>
  <c r="D80" i="2"/>
  <c r="D84" i="2"/>
  <c r="D85" i="2"/>
  <c r="D86" i="2"/>
  <c r="D87" i="2"/>
  <c r="D88" i="2"/>
  <c r="D89" i="2"/>
  <c r="P216" i="1"/>
  <c r="D4" i="3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F9" i="1"/>
  <c r="Y9" i="1"/>
  <c r="H216" i="1"/>
  <c r="G216" i="1"/>
  <c r="I216" i="1"/>
  <c r="J216" i="1"/>
  <c r="K216" i="1"/>
  <c r="L216" i="1"/>
  <c r="M216" i="1"/>
  <c r="N216" i="1"/>
  <c r="O216" i="1"/>
  <c r="Q216" i="1"/>
  <c r="R216" i="1"/>
  <c r="S216" i="1"/>
  <c r="T216" i="1"/>
  <c r="U216" i="1"/>
  <c r="V216" i="1"/>
  <c r="W216" i="1"/>
  <c r="AG6" i="2"/>
  <c r="AQ208" i="3"/>
  <c r="K3" i="1"/>
  <c r="X222" i="1"/>
  <c r="F97" i="1"/>
  <c r="Y97" i="1" s="1"/>
  <c r="AA45" i="2"/>
  <c r="AA54" i="2"/>
  <c r="F181" i="1"/>
  <c r="Y181" i="1" s="1"/>
  <c r="F204" i="1"/>
  <c r="Y204" i="1" s="1"/>
  <c r="AA50" i="2"/>
  <c r="AA76" i="2"/>
  <c r="F193" i="1"/>
  <c r="Y193" i="1" s="1"/>
  <c r="AA83" i="2"/>
  <c r="F33" i="1"/>
  <c r="Y33" i="1" s="1"/>
  <c r="F176" i="1"/>
  <c r="Y176" i="1" s="1"/>
  <c r="AA91" i="2"/>
  <c r="AA81" i="2"/>
  <c r="AA179" i="2"/>
  <c r="AA40" i="2"/>
  <c r="F160" i="1"/>
  <c r="Y160" i="1" s="1"/>
  <c r="F209" i="1"/>
  <c r="Y209" i="1" s="1"/>
  <c r="AA80" i="2"/>
  <c r="AA32" i="2"/>
  <c r="AA13" i="2"/>
  <c r="B11" i="3"/>
  <c r="AA116" i="2"/>
  <c r="F157" i="1"/>
  <c r="Y157" i="1" s="1"/>
  <c r="AA38" i="2"/>
  <c r="AA108" i="2"/>
  <c r="F156" i="1"/>
  <c r="Y156" i="1" s="1"/>
  <c r="AA64" i="2"/>
  <c r="AA181" i="2"/>
  <c r="AA39" i="2"/>
  <c r="AA187" i="2"/>
  <c r="AA185" i="2"/>
  <c r="AA73" i="2"/>
  <c r="AA71" i="2"/>
  <c r="AA55" i="2"/>
  <c r="AA48" i="2"/>
  <c r="AA31" i="2"/>
  <c r="AA12" i="2"/>
  <c r="AA135" i="2"/>
  <c r="F182" i="1"/>
  <c r="Y182" i="1" s="1"/>
  <c r="F202" i="1"/>
  <c r="Y202" i="1" s="1"/>
  <c r="AA69" i="2"/>
  <c r="AA178" i="2"/>
  <c r="AA77" i="2"/>
  <c r="AA207" i="2"/>
  <c r="AA52" i="2"/>
  <c r="AA67" i="2"/>
  <c r="AA23" i="2"/>
  <c r="AA82" i="2"/>
  <c r="AA184" i="2"/>
  <c r="AA53" i="2"/>
  <c r="AA44" i="2"/>
  <c r="AA42" i="2"/>
  <c r="AA94" i="2"/>
  <c r="F169" i="1"/>
  <c r="Y169" i="1" s="1"/>
  <c r="AA59" i="2"/>
  <c r="AA173" i="2"/>
  <c r="AA75" i="2"/>
  <c r="AA60" i="2"/>
  <c r="AA14" i="2"/>
  <c r="AA192" i="2"/>
  <c r="AA97" i="2"/>
  <c r="AA61" i="2"/>
  <c r="AA6" i="2"/>
  <c r="B4" i="3"/>
  <c r="AA9" i="2"/>
  <c r="F155" i="1"/>
  <c r="Y155" i="1" s="1"/>
  <c r="AA205" i="2"/>
  <c r="AA36" i="2"/>
  <c r="AA34" i="2"/>
  <c r="AA7" i="2"/>
  <c r="AA92" i="2"/>
  <c r="AA24" i="2"/>
  <c r="AA206" i="2"/>
  <c r="AA182" i="2"/>
  <c r="AA89" i="2"/>
  <c r="AA78" i="2"/>
  <c r="AA68" i="2"/>
  <c r="AA37" i="2"/>
  <c r="F34" i="1"/>
  <c r="Y34" i="1" s="1"/>
  <c r="AA28" i="2"/>
  <c r="X188" i="1"/>
  <c r="C188" i="1" s="1"/>
  <c r="F102" i="1"/>
  <c r="Y102" i="1" s="1"/>
  <c r="AA96" i="2"/>
  <c r="F119" i="1"/>
  <c r="Y119" i="1" s="1"/>
  <c r="AA113" i="2"/>
  <c r="F36" i="1"/>
  <c r="Y36" i="1" s="1"/>
  <c r="F32" i="1"/>
  <c r="Y32" i="1" s="1"/>
  <c r="F24" i="1"/>
  <c r="Y24" i="1" s="1"/>
  <c r="AA18" i="2"/>
  <c r="F125" i="1"/>
  <c r="Y125" i="1" s="1"/>
  <c r="AA119" i="2"/>
  <c r="F200" i="1"/>
  <c r="Y200" i="1" s="1"/>
  <c r="F150" i="1"/>
  <c r="Y150" i="1" s="1"/>
  <c r="AA19" i="2"/>
  <c r="AA30" i="2"/>
  <c r="F158" i="1"/>
  <c r="Y158" i="1" s="1"/>
  <c r="F17" i="1"/>
  <c r="Y17" i="1" s="1"/>
  <c r="F148" i="1"/>
  <c r="Y148" i="1" s="1"/>
  <c r="AA142" i="2"/>
  <c r="F140" i="1"/>
  <c r="Y140" i="1" s="1"/>
  <c r="AA134" i="2"/>
  <c r="AA99" i="2"/>
  <c r="AA109" i="2"/>
  <c r="AA118" i="2"/>
  <c r="AA128" i="2"/>
  <c r="AA137" i="2"/>
  <c r="AA198" i="2"/>
  <c r="AA100" i="2"/>
  <c r="AA110" i="2"/>
  <c r="AA130" i="2"/>
  <c r="AA138" i="2"/>
  <c r="AA193" i="2"/>
  <c r="AA93" i="2"/>
  <c r="AA16" i="2"/>
  <c r="AA21" i="2"/>
  <c r="AA35" i="2"/>
  <c r="AA101" i="2"/>
  <c r="AA111" i="2"/>
  <c r="AA121" i="2"/>
  <c r="AA131" i="2"/>
  <c r="AA139" i="2"/>
  <c r="AA196" i="2"/>
  <c r="AA103" i="2"/>
  <c r="AA122" i="2"/>
  <c r="AA132" i="2"/>
  <c r="AA191" i="2"/>
  <c r="AA8" i="2"/>
  <c r="AA20" i="2"/>
  <c r="AA106" i="2"/>
  <c r="AA114" i="2"/>
  <c r="AA123" i="2"/>
  <c r="AA133" i="2"/>
  <c r="AA140" i="2"/>
  <c r="AA107" i="2"/>
  <c r="AA115" i="2"/>
  <c r="AA124" i="2"/>
  <c r="AA186" i="2"/>
  <c r="AA11" i="2"/>
  <c r="AA127" i="2"/>
  <c r="AA88" i="2"/>
  <c r="AA86" i="2"/>
  <c r="AA85" i="2"/>
  <c r="F177" i="1"/>
  <c r="Y177" i="1" s="1"/>
  <c r="B10" i="3"/>
  <c r="F170" i="1"/>
  <c r="Y170" i="1" s="1"/>
  <c r="F118" i="1"/>
  <c r="Y118" i="1" s="1"/>
  <c r="AA112" i="2"/>
  <c r="AA10" i="2"/>
  <c r="AA65" i="2"/>
  <c r="F107" i="1"/>
  <c r="Y107" i="1" s="1"/>
  <c r="F154" i="1"/>
  <c r="Y154" i="1" s="1"/>
  <c r="AA25" i="2"/>
  <c r="AA72" i="2"/>
  <c r="AA63" i="2"/>
  <c r="AA199" i="2"/>
  <c r="F135" i="1"/>
  <c r="Y135" i="1" s="1"/>
  <c r="AA129" i="2"/>
  <c r="F105" i="1"/>
  <c r="Y105" i="1" s="1"/>
  <c r="AA51" i="2"/>
  <c r="AA104" i="2"/>
  <c r="AA79" i="2"/>
  <c r="AA43" i="2"/>
  <c r="AA17" i="2"/>
  <c r="F126" i="1"/>
  <c r="Y126" i="1" s="1"/>
  <c r="AA120" i="2"/>
  <c r="F111" i="1"/>
  <c r="Y111" i="1" s="1"/>
  <c r="AA105" i="2"/>
  <c r="F171" i="1"/>
  <c r="Y171" i="1" s="1"/>
  <c r="F147" i="1"/>
  <c r="Y147" i="1" s="1"/>
  <c r="AA141" i="2"/>
  <c r="F132" i="1"/>
  <c r="Y132" i="1" s="1"/>
  <c r="AA126" i="2"/>
  <c r="B15" i="3"/>
  <c r="AA58" i="2"/>
  <c r="AA162" i="2"/>
  <c r="F168" i="1"/>
  <c r="Y168" i="1" s="1"/>
  <c r="AA143" i="2"/>
  <c r="AA203" i="2"/>
  <c r="AA169" i="2"/>
  <c r="AA171" i="2"/>
  <c r="AA170" i="2"/>
  <c r="AA145" i="2"/>
  <c r="AA204" i="2"/>
  <c r="AA158" i="2"/>
  <c r="F164" i="1"/>
  <c r="Y164" i="1" s="1"/>
  <c r="AA168" i="2"/>
  <c r="AA154" i="2"/>
  <c r="AA146" i="2"/>
  <c r="AA166" i="2"/>
  <c r="AA163" i="2"/>
  <c r="AA155" i="2"/>
  <c r="AA151" i="2"/>
  <c r="AA147" i="2"/>
  <c r="AA161" i="2"/>
  <c r="AA160" i="2"/>
  <c r="AA157" i="2"/>
  <c r="AA156" i="2"/>
  <c r="AA148" i="2"/>
  <c r="F172" i="1"/>
  <c r="Y172" i="1" s="1"/>
  <c r="F162" i="1"/>
  <c r="Y162" i="1" s="1"/>
  <c r="AA164" i="2"/>
  <c r="AA152" i="2"/>
  <c r="AA149" i="2"/>
  <c r="F161" i="1"/>
  <c r="Y161" i="1" s="1"/>
  <c r="AA165" i="2"/>
  <c r="AA153" i="2"/>
  <c r="F153" i="1"/>
  <c r="Y153" i="1" s="1"/>
  <c r="AA150" i="2"/>
  <c r="AA70" i="2"/>
  <c r="X48" i="1"/>
  <c r="D48" i="1" s="1"/>
  <c r="AA102" i="2"/>
  <c r="AA95" i="2"/>
  <c r="AA159" i="2"/>
  <c r="F165" i="1"/>
  <c r="Y165" i="1" s="1"/>
  <c r="AA202" i="2"/>
  <c r="AA167" i="2"/>
  <c r="F173" i="1"/>
  <c r="Y173" i="1" s="1"/>
  <c r="F174" i="1"/>
  <c r="Y174" i="1" s="1"/>
  <c r="F166" i="1"/>
  <c r="Y166" i="1" s="1"/>
  <c r="X41" i="1"/>
  <c r="D41" i="1" s="1"/>
  <c r="X31" i="1"/>
  <c r="C31" i="1" s="1"/>
  <c r="X39" i="1"/>
  <c r="C39" i="1" s="1"/>
  <c r="X130" i="1"/>
  <c r="C130" i="1" s="1"/>
  <c r="X37" i="1"/>
  <c r="D37" i="1" s="1"/>
  <c r="X174" i="1"/>
  <c r="D174" i="1" s="1"/>
  <c r="X160" i="1"/>
  <c r="D160" i="1" s="1"/>
  <c r="X167" i="1"/>
  <c r="C167" i="1" s="1"/>
  <c r="X152" i="1"/>
  <c r="C152" i="1" s="1"/>
  <c r="B12" i="3"/>
  <c r="B18" i="3"/>
  <c r="B7" i="3"/>
  <c r="B5" i="3"/>
  <c r="B16" i="3"/>
  <c r="B19" i="3"/>
  <c r="B9" i="3"/>
  <c r="B14" i="3"/>
  <c r="B17" i="3"/>
  <c r="B6" i="3"/>
  <c r="B8" i="3"/>
  <c r="X158" i="1" l="1"/>
  <c r="C158" i="1" s="1"/>
  <c r="X165" i="1"/>
  <c r="C165" i="1" s="1"/>
  <c r="X179" i="1"/>
  <c r="D179" i="1" s="1"/>
  <c r="AR208" i="3"/>
  <c r="Y4" i="3"/>
  <c r="O8" i="3"/>
  <c r="J8" i="3"/>
  <c r="G8" i="3"/>
  <c r="R8" i="3"/>
  <c r="P8" i="3"/>
  <c r="Q8" i="3"/>
  <c r="I8" i="3"/>
  <c r="V8" i="3"/>
  <c r="V208" i="3" s="1"/>
  <c r="X221" i="1" s="1"/>
  <c r="N8" i="3"/>
  <c r="F8" i="3"/>
  <c r="U8" i="3"/>
  <c r="M8" i="3"/>
  <c r="M208" i="3" s="1"/>
  <c r="N221" i="1" s="1"/>
  <c r="T8" i="3"/>
  <c r="L8" i="3"/>
  <c r="S8" i="3"/>
  <c r="P186" i="3"/>
  <c r="H186" i="3"/>
  <c r="O186" i="3"/>
  <c r="G186" i="3"/>
  <c r="V186" i="3"/>
  <c r="N186" i="3"/>
  <c r="F186" i="3"/>
  <c r="U186" i="3"/>
  <c r="M186" i="3"/>
  <c r="T186" i="3"/>
  <c r="L186" i="3"/>
  <c r="S186" i="3"/>
  <c r="K186" i="3"/>
  <c r="R186" i="3"/>
  <c r="J186" i="3"/>
  <c r="Q186" i="3"/>
  <c r="T205" i="3"/>
  <c r="S205" i="3"/>
  <c r="M205" i="3"/>
  <c r="L205" i="3"/>
  <c r="K205" i="3"/>
  <c r="R205" i="3"/>
  <c r="J205" i="3"/>
  <c r="AS208" i="3"/>
  <c r="Q205" i="3"/>
  <c r="I205" i="3"/>
  <c r="P205" i="3"/>
  <c r="H205" i="3"/>
  <c r="O205" i="3"/>
  <c r="G205" i="3"/>
  <c r="V205" i="3"/>
  <c r="N205" i="3"/>
  <c r="S206" i="3"/>
  <c r="K206" i="3"/>
  <c r="R206" i="3"/>
  <c r="J206" i="3"/>
  <c r="Q206" i="3"/>
  <c r="I206" i="3"/>
  <c r="AV208" i="3"/>
  <c r="W4" i="1" s="1"/>
  <c r="P206" i="3"/>
  <c r="H206" i="3"/>
  <c r="O206" i="3"/>
  <c r="G206" i="3"/>
  <c r="V206" i="3"/>
  <c r="N206" i="3"/>
  <c r="F206" i="3"/>
  <c r="U206" i="3"/>
  <c r="U188" i="3"/>
  <c r="O188" i="3"/>
  <c r="M188" i="3"/>
  <c r="V188" i="3"/>
  <c r="N188" i="3"/>
  <c r="F188" i="3"/>
  <c r="T188" i="3"/>
  <c r="L188" i="3"/>
  <c r="S188" i="3"/>
  <c r="K188" i="3"/>
  <c r="R188" i="3"/>
  <c r="J188" i="3"/>
  <c r="Q188" i="3"/>
  <c r="I188" i="3"/>
  <c r="P188" i="3"/>
  <c r="G224" i="1"/>
  <c r="G227" i="1"/>
  <c r="H208" i="3"/>
  <c r="I221" i="1" s="1"/>
  <c r="K208" i="3"/>
  <c r="L221" i="1" s="1"/>
  <c r="J208" i="3"/>
  <c r="K221" i="1" s="1"/>
  <c r="G226" i="1"/>
  <c r="X211" i="1"/>
  <c r="C211" i="1" s="1"/>
  <c r="X191" i="1"/>
  <c r="C191" i="1" s="1"/>
  <c r="C105" i="1"/>
  <c r="D105" i="1"/>
  <c r="X207" i="1"/>
  <c r="D207" i="1" s="1"/>
  <c r="D31" i="1"/>
  <c r="D162" i="1"/>
  <c r="C162" i="1"/>
  <c r="C113" i="1"/>
  <c r="D113" i="1"/>
  <c r="D29" i="1"/>
  <c r="C29" i="1"/>
  <c r="D77" i="1"/>
  <c r="C77" i="1"/>
  <c r="D149" i="1"/>
  <c r="C149" i="1"/>
  <c r="D152" i="1"/>
  <c r="C59" i="1"/>
  <c r="C61" i="1"/>
  <c r="D190" i="1"/>
  <c r="C132" i="1"/>
  <c r="D132" i="1"/>
  <c r="C97" i="1"/>
  <c r="D97" i="1"/>
  <c r="D40" i="1"/>
  <c r="C40" i="1"/>
  <c r="C22" i="1"/>
  <c r="D22" i="1"/>
  <c r="C96" i="1"/>
  <c r="D96" i="1"/>
  <c r="C57" i="1"/>
  <c r="D57" i="1"/>
  <c r="D85" i="1"/>
  <c r="C85" i="1"/>
  <c r="D78" i="1"/>
  <c r="C78" i="1"/>
  <c r="D150" i="1"/>
  <c r="C150" i="1"/>
  <c r="C53" i="1"/>
  <c r="C141" i="1"/>
  <c r="C71" i="1"/>
  <c r="D34" i="1"/>
  <c r="C37" i="1"/>
  <c r="C161" i="1"/>
  <c r="D65" i="1"/>
  <c r="C14" i="1"/>
  <c r="AN189" i="3"/>
  <c r="C52" i="1"/>
  <c r="C133" i="1"/>
  <c r="C155" i="1"/>
  <c r="D155" i="1"/>
  <c r="D38" i="1"/>
  <c r="C38" i="1"/>
  <c r="C100" i="1"/>
  <c r="D100" i="1"/>
  <c r="C76" i="1"/>
  <c r="D76" i="1"/>
  <c r="C62" i="1"/>
  <c r="D62" i="1"/>
  <c r="C43" i="1"/>
  <c r="D43" i="1"/>
  <c r="D55" i="1"/>
  <c r="C55" i="1"/>
  <c r="D44" i="1"/>
  <c r="C44" i="1"/>
  <c r="C103" i="1"/>
  <c r="D103" i="1"/>
  <c r="D143" i="1"/>
  <c r="C143" i="1"/>
  <c r="C48" i="1"/>
  <c r="X199" i="1"/>
  <c r="AD203" i="3"/>
  <c r="AA189" i="3"/>
  <c r="X187" i="1"/>
  <c r="D187" i="1" s="1"/>
  <c r="D167" i="1"/>
  <c r="C207" i="1"/>
  <c r="X169" i="1"/>
  <c r="C169" i="1" s="1"/>
  <c r="D69" i="1"/>
  <c r="X195" i="1"/>
  <c r="Y203" i="3"/>
  <c r="C176" i="1"/>
  <c r="D123" i="1"/>
  <c r="C47" i="1"/>
  <c r="X210" i="1"/>
  <c r="C210" i="1" s="1"/>
  <c r="C91" i="1"/>
  <c r="C160" i="1"/>
  <c r="C179" i="1"/>
  <c r="D80" i="1"/>
  <c r="C154" i="1"/>
  <c r="C51" i="1"/>
  <c r="C45" i="1"/>
  <c r="D151" i="1"/>
  <c r="C168" i="1"/>
  <c r="D90" i="1"/>
  <c r="AI153" i="3"/>
  <c r="AL203" i="3"/>
  <c r="AI189" i="3"/>
  <c r="X209" i="1"/>
  <c r="C209" i="1" s="1"/>
  <c r="X170" i="1"/>
  <c r="D170" i="1" s="1"/>
  <c r="C172" i="1"/>
  <c r="C86" i="1"/>
  <c r="D188" i="1"/>
  <c r="C28" i="1"/>
  <c r="D28" i="1"/>
  <c r="C129" i="1"/>
  <c r="D129" i="1"/>
  <c r="D144" i="1"/>
  <c r="C144" i="1"/>
  <c r="C202" i="1"/>
  <c r="D202" i="1"/>
  <c r="C157" i="1"/>
  <c r="D157" i="1"/>
  <c r="D74" i="1"/>
  <c r="C74" i="1"/>
  <c r="D54" i="1"/>
  <c r="C54" i="1"/>
  <c r="C36" i="1"/>
  <c r="D36" i="1"/>
  <c r="D110" i="1"/>
  <c r="C110" i="1"/>
  <c r="D142" i="1"/>
  <c r="C142" i="1"/>
  <c r="C134" i="1"/>
  <c r="D134" i="1"/>
  <c r="C88" i="1"/>
  <c r="D88" i="1"/>
  <c r="C60" i="1"/>
  <c r="D60" i="1"/>
  <c r="C124" i="1"/>
  <c r="D124" i="1"/>
  <c r="C117" i="1"/>
  <c r="D117" i="1"/>
  <c r="D46" i="1"/>
  <c r="C46" i="1"/>
  <c r="C16" i="1"/>
  <c r="D16" i="1"/>
  <c r="C107" i="1"/>
  <c r="D107" i="1"/>
  <c r="D173" i="1"/>
  <c r="C173" i="1"/>
  <c r="C84" i="1"/>
  <c r="D84" i="1"/>
  <c r="D56" i="1"/>
  <c r="C56" i="1"/>
  <c r="C15" i="1"/>
  <c r="D15" i="1"/>
  <c r="X189" i="1"/>
  <c r="Z203" i="3"/>
  <c r="AJ189" i="3"/>
  <c r="D33" i="1"/>
  <c r="AH4" i="3"/>
  <c r="D175" i="1"/>
  <c r="D66" i="1"/>
  <c r="D73" i="1"/>
  <c r="C79" i="1"/>
  <c r="D98" i="1"/>
  <c r="AO4" i="3"/>
  <c r="C153" i="1"/>
  <c r="AM4" i="3"/>
  <c r="D25" i="1"/>
  <c r="D68" i="1"/>
  <c r="X196" i="1"/>
  <c r="AF189" i="3"/>
  <c r="AO203" i="3"/>
  <c r="AB189" i="3"/>
  <c r="AJ4" i="3"/>
  <c r="AC4" i="3"/>
  <c r="AA4" i="3"/>
  <c r="D140" i="1"/>
  <c r="D130" i="1"/>
  <c r="X171" i="1"/>
  <c r="D21" i="1"/>
  <c r="AB4" i="3"/>
  <c r="C182" i="1"/>
  <c r="D112" i="1"/>
  <c r="C116" i="1"/>
  <c r="C139" i="1"/>
  <c r="C49" i="1"/>
  <c r="C30" i="1"/>
  <c r="AL4" i="3"/>
  <c r="C122" i="1"/>
  <c r="C114" i="1"/>
  <c r="AD4" i="3"/>
  <c r="X184" i="1"/>
  <c r="D39" i="1"/>
  <c r="X183" i="1"/>
  <c r="Z4" i="3"/>
  <c r="AH203" i="3"/>
  <c r="AK4" i="3"/>
  <c r="AN4" i="3"/>
  <c r="C82" i="1"/>
  <c r="D42" i="1"/>
  <c r="AE4" i="3"/>
  <c r="X166" i="1"/>
  <c r="AG4" i="3"/>
  <c r="X102" i="1"/>
  <c r="X177" i="1"/>
  <c r="D148" i="1"/>
  <c r="C63" i="1"/>
  <c r="AF4" i="3"/>
  <c r="AI4" i="3"/>
  <c r="X164" i="1"/>
  <c r="D164" i="1" s="1"/>
  <c r="C174" i="1"/>
  <c r="D101" i="1"/>
  <c r="C41" i="1"/>
  <c r="X180" i="1"/>
  <c r="AG203" i="3"/>
  <c r="C118" i="1"/>
  <c r="D118" i="1"/>
  <c r="C23" i="1"/>
  <c r="D23" i="1"/>
  <c r="C197" i="1"/>
  <c r="D197" i="1"/>
  <c r="C93" i="1"/>
  <c r="D93" i="1"/>
  <c r="D108" i="1"/>
  <c r="C108" i="1"/>
  <c r="C35" i="1"/>
  <c r="D35" i="1"/>
  <c r="C137" i="1"/>
  <c r="D137" i="1"/>
  <c r="D203" i="1"/>
  <c r="C203" i="1"/>
  <c r="D75" i="1"/>
  <c r="C75" i="1"/>
  <c r="D185" i="1"/>
  <c r="C185" i="1"/>
  <c r="D89" i="1"/>
  <c r="C89" i="1"/>
  <c r="D81" i="1"/>
  <c r="C81" i="1"/>
  <c r="C67" i="1"/>
  <c r="D67" i="1"/>
  <c r="D145" i="1"/>
  <c r="C145" i="1"/>
  <c r="D200" i="1"/>
  <c r="C200" i="1"/>
  <c r="AD206" i="3"/>
  <c r="AL206" i="3"/>
  <c r="AE206" i="3"/>
  <c r="AM206" i="3"/>
  <c r="AF206" i="3"/>
  <c r="AN206" i="3"/>
  <c r="Z206" i="3"/>
  <c r="AH206" i="3"/>
  <c r="AA206" i="3"/>
  <c r="AI206" i="3"/>
  <c r="Y185" i="3"/>
  <c r="AG185" i="3"/>
  <c r="AO185" i="3"/>
  <c r="Z185" i="3"/>
  <c r="AH185" i="3"/>
  <c r="AA185" i="3"/>
  <c r="AI185" i="3"/>
  <c r="AC185" i="3"/>
  <c r="AK185" i="3"/>
  <c r="AD185" i="3"/>
  <c r="AL185" i="3"/>
  <c r="AF185" i="3"/>
  <c r="AN185" i="3"/>
  <c r="AE175" i="3"/>
  <c r="AM175" i="3"/>
  <c r="AF175" i="3"/>
  <c r="AN175" i="3"/>
  <c r="Y175" i="3"/>
  <c r="AG175" i="3"/>
  <c r="AO175" i="3"/>
  <c r="AA175" i="3"/>
  <c r="AI175" i="3"/>
  <c r="AB175" i="3"/>
  <c r="AJ175" i="3"/>
  <c r="AD175" i="3"/>
  <c r="AL175" i="3"/>
  <c r="AE132" i="3"/>
  <c r="AM132" i="3"/>
  <c r="AF132" i="3"/>
  <c r="AN132" i="3"/>
  <c r="Y132" i="3"/>
  <c r="AG132" i="3"/>
  <c r="AO132" i="3"/>
  <c r="Z132" i="3"/>
  <c r="AH132" i="3"/>
  <c r="AA132" i="3"/>
  <c r="AI132" i="3"/>
  <c r="AB132" i="3"/>
  <c r="AJ132" i="3"/>
  <c r="AC132" i="3"/>
  <c r="AK132" i="3"/>
  <c r="AD132" i="3"/>
  <c r="AL132" i="3"/>
  <c r="AE124" i="3"/>
  <c r="AM124" i="3"/>
  <c r="AF124" i="3"/>
  <c r="AN124" i="3"/>
  <c r="Y124" i="3"/>
  <c r="AG124" i="3"/>
  <c r="AO124" i="3"/>
  <c r="Z124" i="3"/>
  <c r="AH124" i="3"/>
  <c r="AA124" i="3"/>
  <c r="AI124" i="3"/>
  <c r="AB124" i="3"/>
  <c r="AJ124" i="3"/>
  <c r="AC124" i="3"/>
  <c r="AK124" i="3"/>
  <c r="AD124" i="3"/>
  <c r="AL124" i="3"/>
  <c r="AA118" i="3"/>
  <c r="AI118" i="3"/>
  <c r="AC118" i="3"/>
  <c r="AK118" i="3"/>
  <c r="AF118" i="3"/>
  <c r="AN118" i="3"/>
  <c r="AH118" i="3"/>
  <c r="AJ118" i="3"/>
  <c r="Y118" i="3"/>
  <c r="AL118" i="3"/>
  <c r="Z118" i="3"/>
  <c r="AM118" i="3"/>
  <c r="AB118" i="3"/>
  <c r="AO118" i="3"/>
  <c r="AD118" i="3"/>
  <c r="AE118" i="3"/>
  <c r="AG118" i="3"/>
  <c r="AC112" i="3"/>
  <c r="AK112" i="3"/>
  <c r="AD112" i="3"/>
  <c r="AL112" i="3"/>
  <c r="AE112" i="3"/>
  <c r="AM112" i="3"/>
  <c r="AF112" i="3"/>
  <c r="AN112" i="3"/>
  <c r="Y112" i="3"/>
  <c r="AG112" i="3"/>
  <c r="AO112" i="3"/>
  <c r="Z112" i="3"/>
  <c r="AH112" i="3"/>
  <c r="AA112" i="3"/>
  <c r="AI112" i="3"/>
  <c r="AB112" i="3"/>
  <c r="AJ112" i="3"/>
  <c r="AD89" i="3"/>
  <c r="AL89" i="3"/>
  <c r="AE89" i="3"/>
  <c r="AM89" i="3"/>
  <c r="AF89" i="3"/>
  <c r="AN89" i="3"/>
  <c r="Y89" i="3"/>
  <c r="AG89" i="3"/>
  <c r="AO89" i="3"/>
  <c r="Z89" i="3"/>
  <c r="AH89" i="3"/>
  <c r="AA89" i="3"/>
  <c r="AI89" i="3"/>
  <c r="AB89" i="3"/>
  <c r="AJ89" i="3"/>
  <c r="AC89" i="3"/>
  <c r="AK89" i="3"/>
  <c r="AA76" i="3"/>
  <c r="AI76" i="3"/>
  <c r="AB76" i="3"/>
  <c r="AJ76" i="3"/>
  <c r="AC76" i="3"/>
  <c r="AK76" i="3"/>
  <c r="AD76" i="3"/>
  <c r="AL76" i="3"/>
  <c r="AE76" i="3"/>
  <c r="AM76" i="3"/>
  <c r="AF76" i="3"/>
  <c r="AN76" i="3"/>
  <c r="Y76" i="3"/>
  <c r="Z76" i="3"/>
  <c r="AG76" i="3"/>
  <c r="AH76" i="3"/>
  <c r="AO76" i="3"/>
  <c r="AD71" i="3"/>
  <c r="AL71" i="3"/>
  <c r="AE71" i="3"/>
  <c r="AM71" i="3"/>
  <c r="AF71" i="3"/>
  <c r="AN71" i="3"/>
  <c r="Y71" i="3"/>
  <c r="AG71" i="3"/>
  <c r="AO71" i="3"/>
  <c r="Z71" i="3"/>
  <c r="AH71" i="3"/>
  <c r="AA71" i="3"/>
  <c r="AI71" i="3"/>
  <c r="AB71" i="3"/>
  <c r="AC71" i="3"/>
  <c r="AJ71" i="3"/>
  <c r="AK71" i="3"/>
  <c r="AB63" i="3"/>
  <c r="AJ63" i="3"/>
  <c r="AC63" i="3"/>
  <c r="AK63" i="3"/>
  <c r="AD63" i="3"/>
  <c r="AL63" i="3"/>
  <c r="AE63" i="3"/>
  <c r="AF63" i="3"/>
  <c r="AG63" i="3"/>
  <c r="AH63" i="3"/>
  <c r="AI63" i="3"/>
  <c r="Y63" i="3"/>
  <c r="AM63" i="3"/>
  <c r="AN63" i="3"/>
  <c r="AO63" i="3"/>
  <c r="Z63" i="3"/>
  <c r="AA63" i="3"/>
  <c r="AF59" i="3"/>
  <c r="AN59" i="3"/>
  <c r="Y59" i="3"/>
  <c r="AG59" i="3"/>
  <c r="AO59" i="3"/>
  <c r="Z59" i="3"/>
  <c r="AH59" i="3"/>
  <c r="AB59" i="3"/>
  <c r="AJ59" i="3"/>
  <c r="AC59" i="3"/>
  <c r="AD59" i="3"/>
  <c r="AE59" i="3"/>
  <c r="AI59" i="3"/>
  <c r="AK59" i="3"/>
  <c r="AL59" i="3"/>
  <c r="AA59" i="3"/>
  <c r="AM59" i="3"/>
  <c r="Y53" i="3"/>
  <c r="AG53" i="3"/>
  <c r="Z53" i="3"/>
  <c r="AH53" i="3"/>
  <c r="AA53" i="3"/>
  <c r="AI53" i="3"/>
  <c r="AB53" i="3"/>
  <c r="AJ53" i="3"/>
  <c r="AC53" i="3"/>
  <c r="AK53" i="3"/>
  <c r="AD53" i="3"/>
  <c r="AL53" i="3"/>
  <c r="AE53" i="3"/>
  <c r="AF53" i="3"/>
  <c r="AM53" i="3"/>
  <c r="AN53" i="3"/>
  <c r="AO53" i="3"/>
  <c r="Z34" i="3"/>
  <c r="AH34" i="3"/>
  <c r="AB34" i="3"/>
  <c r="AJ34" i="3"/>
  <c r="AD34" i="3"/>
  <c r="AL34" i="3"/>
  <c r="AC34" i="3"/>
  <c r="AO34" i="3"/>
  <c r="AE34" i="3"/>
  <c r="AF34" i="3"/>
  <c r="AG34" i="3"/>
  <c r="AI34" i="3"/>
  <c r="AK34" i="3"/>
  <c r="Y34" i="3"/>
  <c r="AA34" i="3"/>
  <c r="AM34" i="3"/>
  <c r="AN34" i="3"/>
  <c r="Y25" i="3"/>
  <c r="AG25" i="3"/>
  <c r="AO25" i="3"/>
  <c r="AA25" i="3"/>
  <c r="AI25" i="3"/>
  <c r="AC25" i="3"/>
  <c r="AK25" i="3"/>
  <c r="AL25" i="3"/>
  <c r="Z25" i="3"/>
  <c r="AM25" i="3"/>
  <c r="AB25" i="3"/>
  <c r="AN25" i="3"/>
  <c r="AD25" i="3"/>
  <c r="AE25" i="3"/>
  <c r="AF25" i="3"/>
  <c r="AH25" i="3"/>
  <c r="AJ25" i="3"/>
  <c r="Y17" i="3"/>
  <c r="AG17" i="3"/>
  <c r="AO17" i="3"/>
  <c r="Z17" i="3"/>
  <c r="AH17" i="3"/>
  <c r="AA17" i="3"/>
  <c r="AI17" i="3"/>
  <c r="AB17" i="3"/>
  <c r="AJ17" i="3"/>
  <c r="AC17" i="3"/>
  <c r="AK17" i="3"/>
  <c r="AE17" i="3"/>
  <c r="AF17" i="3"/>
  <c r="AL17" i="3"/>
  <c r="AM17" i="3"/>
  <c r="AN17" i="3"/>
  <c r="AD17" i="3"/>
  <c r="AB12" i="3"/>
  <c r="AJ12" i="3"/>
  <c r="AC12" i="3"/>
  <c r="AK12" i="3"/>
  <c r="AD12" i="3"/>
  <c r="AL12" i="3"/>
  <c r="AE12" i="3"/>
  <c r="AM12" i="3"/>
  <c r="AF12" i="3"/>
  <c r="AN12" i="3"/>
  <c r="AO12" i="3"/>
  <c r="Y12" i="3"/>
  <c r="Z12" i="3"/>
  <c r="AA12" i="3"/>
  <c r="AG12" i="3"/>
  <c r="AH12" i="3"/>
  <c r="AI12" i="3"/>
  <c r="AF91" i="3"/>
  <c r="AN91" i="3"/>
  <c r="Y91" i="3"/>
  <c r="AG91" i="3"/>
  <c r="AO91" i="3"/>
  <c r="Z91" i="3"/>
  <c r="AH91" i="3"/>
  <c r="AA91" i="3"/>
  <c r="AI91" i="3"/>
  <c r="AB91" i="3"/>
  <c r="AJ91" i="3"/>
  <c r="AC91" i="3"/>
  <c r="AK91" i="3"/>
  <c r="AD91" i="3"/>
  <c r="AL91" i="3"/>
  <c r="AE91" i="3"/>
  <c r="AM91" i="3"/>
  <c r="AC104" i="3"/>
  <c r="AK104" i="3"/>
  <c r="AD104" i="3"/>
  <c r="AL104" i="3"/>
  <c r="AE104" i="3"/>
  <c r="AM104" i="3"/>
  <c r="AF104" i="3"/>
  <c r="AN104" i="3"/>
  <c r="Y104" i="3"/>
  <c r="AG104" i="3"/>
  <c r="AO104" i="3"/>
  <c r="Z104" i="3"/>
  <c r="AH104" i="3"/>
  <c r="AA104" i="3"/>
  <c r="AI104" i="3"/>
  <c r="AJ104" i="3"/>
  <c r="AB104" i="3"/>
  <c r="AE98" i="3"/>
  <c r="AM98" i="3"/>
  <c r="AF98" i="3"/>
  <c r="AN98" i="3"/>
  <c r="Y98" i="3"/>
  <c r="AG98" i="3"/>
  <c r="AO98" i="3"/>
  <c r="Z98" i="3"/>
  <c r="AH98" i="3"/>
  <c r="AA98" i="3"/>
  <c r="AI98" i="3"/>
  <c r="AB98" i="3"/>
  <c r="AJ98" i="3"/>
  <c r="AC98" i="3"/>
  <c r="AK98" i="3"/>
  <c r="AD98" i="3"/>
  <c r="AL98" i="3"/>
  <c r="AE140" i="3"/>
  <c r="AM140" i="3"/>
  <c r="AF140" i="3"/>
  <c r="AN140" i="3"/>
  <c r="Y140" i="3"/>
  <c r="AG140" i="3"/>
  <c r="AO140" i="3"/>
  <c r="Z140" i="3"/>
  <c r="AH140" i="3"/>
  <c r="AA140" i="3"/>
  <c r="AI140" i="3"/>
  <c r="AB140" i="3"/>
  <c r="AJ140" i="3"/>
  <c r="AC140" i="3"/>
  <c r="AK140" i="3"/>
  <c r="AD140" i="3"/>
  <c r="AL140" i="3"/>
  <c r="AE199" i="3"/>
  <c r="AM199" i="3"/>
  <c r="AF199" i="3"/>
  <c r="AN199" i="3"/>
  <c r="Y199" i="3"/>
  <c r="AG199" i="3"/>
  <c r="AO199" i="3"/>
  <c r="AA199" i="3"/>
  <c r="AI199" i="3"/>
  <c r="AB199" i="3"/>
  <c r="AJ199" i="3"/>
  <c r="AC197" i="3"/>
  <c r="AK197" i="3"/>
  <c r="AD197" i="3"/>
  <c r="AL197" i="3"/>
  <c r="AE197" i="3"/>
  <c r="AM197" i="3"/>
  <c r="Y197" i="3"/>
  <c r="AG197" i="3"/>
  <c r="AO197" i="3"/>
  <c r="Z197" i="3"/>
  <c r="AH197" i="3"/>
  <c r="AB197" i="3"/>
  <c r="Y169" i="3"/>
  <c r="AG169" i="3"/>
  <c r="AO169" i="3"/>
  <c r="Z169" i="3"/>
  <c r="AH169" i="3"/>
  <c r="AA169" i="3"/>
  <c r="AI169" i="3"/>
  <c r="AB169" i="3"/>
  <c r="AJ169" i="3"/>
  <c r="AC169" i="3"/>
  <c r="AK169" i="3"/>
  <c r="AD169" i="3"/>
  <c r="AL169" i="3"/>
  <c r="AF169" i="3"/>
  <c r="AN169" i="3"/>
  <c r="AC161" i="3"/>
  <c r="AK161" i="3"/>
  <c r="Z161" i="3"/>
  <c r="AH161" i="3"/>
  <c r="AG161" i="3"/>
  <c r="AI161" i="3"/>
  <c r="Y161" i="3"/>
  <c r="AJ161" i="3"/>
  <c r="AA161" i="3"/>
  <c r="AL161" i="3"/>
  <c r="AB161" i="3"/>
  <c r="AM161" i="3"/>
  <c r="AD161" i="3"/>
  <c r="AN161" i="3"/>
  <c r="AF161" i="3"/>
  <c r="Y149" i="3"/>
  <c r="AG149" i="3"/>
  <c r="AO149" i="3"/>
  <c r="Z149" i="3"/>
  <c r="AH149" i="3"/>
  <c r="AA149" i="3"/>
  <c r="AI149" i="3"/>
  <c r="AB149" i="3"/>
  <c r="AJ149" i="3"/>
  <c r="AC149" i="3"/>
  <c r="AK149" i="3"/>
  <c r="AD149" i="3"/>
  <c r="AL149" i="3"/>
  <c r="AF149" i="3"/>
  <c r="AM149" i="3"/>
  <c r="AN149" i="3"/>
  <c r="AE149" i="3"/>
  <c r="AF65" i="3"/>
  <c r="AN65" i="3"/>
  <c r="Y65" i="3"/>
  <c r="AG65" i="3"/>
  <c r="AO65" i="3"/>
  <c r="Z65" i="3"/>
  <c r="AH65" i="3"/>
  <c r="AA65" i="3"/>
  <c r="AI65" i="3"/>
  <c r="AB65" i="3"/>
  <c r="AJ65" i="3"/>
  <c r="AC65" i="3"/>
  <c r="AK65" i="3"/>
  <c r="AD65" i="3"/>
  <c r="AE65" i="3"/>
  <c r="AL65" i="3"/>
  <c r="AM65" i="3"/>
  <c r="X72" i="1"/>
  <c r="AC206" i="3"/>
  <c r="AE204" i="3"/>
  <c r="AK202" i="3"/>
  <c r="AL200" i="3"/>
  <c r="Z199" i="3"/>
  <c r="AK198" i="3"/>
  <c r="AA197" i="3"/>
  <c r="AH196" i="3"/>
  <c r="AE193" i="3"/>
  <c r="Y190" i="3"/>
  <c r="AE185" i="3"/>
  <c r="Y182" i="3"/>
  <c r="AI181" i="3"/>
  <c r="AF178" i="3"/>
  <c r="AM177" i="3"/>
  <c r="AG174" i="3"/>
  <c r="C111" i="1"/>
  <c r="C119" i="1"/>
  <c r="D156" i="1"/>
  <c r="C147" i="1"/>
  <c r="D136" i="1"/>
  <c r="D95" i="1"/>
  <c r="C70" i="1"/>
  <c r="X192" i="1"/>
  <c r="C164" i="1"/>
  <c r="C163" i="1"/>
  <c r="D20" i="1"/>
  <c r="D126" i="1"/>
  <c r="C121" i="1"/>
  <c r="C187" i="1"/>
  <c r="C13" i="1"/>
  <c r="AC205" i="3"/>
  <c r="AK205" i="3"/>
  <c r="AD205" i="3"/>
  <c r="AL205" i="3"/>
  <c r="AE205" i="3"/>
  <c r="AM205" i="3"/>
  <c r="Y205" i="3"/>
  <c r="AG205" i="3"/>
  <c r="AO205" i="3"/>
  <c r="Z205" i="3"/>
  <c r="AH205" i="3"/>
  <c r="AF184" i="3"/>
  <c r="AN184" i="3"/>
  <c r="Y184" i="3"/>
  <c r="AG184" i="3"/>
  <c r="AO184" i="3"/>
  <c r="Z184" i="3"/>
  <c r="AH184" i="3"/>
  <c r="AB184" i="3"/>
  <c r="AJ184" i="3"/>
  <c r="AC184" i="3"/>
  <c r="AK184" i="3"/>
  <c r="AE184" i="3"/>
  <c r="AM184" i="3"/>
  <c r="AA179" i="3"/>
  <c r="AI179" i="3"/>
  <c r="AB179" i="3"/>
  <c r="AJ179" i="3"/>
  <c r="AC179" i="3"/>
  <c r="AK179" i="3"/>
  <c r="AE179" i="3"/>
  <c r="AM179" i="3"/>
  <c r="AF179" i="3"/>
  <c r="AN179" i="3"/>
  <c r="Z179" i="3"/>
  <c r="AH179" i="3"/>
  <c r="AD131" i="3"/>
  <c r="AL131" i="3"/>
  <c r="AE131" i="3"/>
  <c r="AM131" i="3"/>
  <c r="AF131" i="3"/>
  <c r="AN131" i="3"/>
  <c r="Y131" i="3"/>
  <c r="AG131" i="3"/>
  <c r="AO131" i="3"/>
  <c r="Z131" i="3"/>
  <c r="AH131" i="3"/>
  <c r="AA131" i="3"/>
  <c r="AI131" i="3"/>
  <c r="AB131" i="3"/>
  <c r="AJ131" i="3"/>
  <c r="AC131" i="3"/>
  <c r="AK131" i="3"/>
  <c r="AD123" i="3"/>
  <c r="AL123" i="3"/>
  <c r="AE123" i="3"/>
  <c r="AM123" i="3"/>
  <c r="AF123" i="3"/>
  <c r="AN123" i="3"/>
  <c r="Y123" i="3"/>
  <c r="AG123" i="3"/>
  <c r="AO123" i="3"/>
  <c r="Z123" i="3"/>
  <c r="AH123" i="3"/>
  <c r="AA123" i="3"/>
  <c r="AI123" i="3"/>
  <c r="AB123" i="3"/>
  <c r="AJ123" i="3"/>
  <c r="AC123" i="3"/>
  <c r="AK123" i="3"/>
  <c r="Z117" i="3"/>
  <c r="AH117" i="3"/>
  <c r="AB117" i="3"/>
  <c r="AJ117" i="3"/>
  <c r="AE117" i="3"/>
  <c r="AM117" i="3"/>
  <c r="AK117" i="3"/>
  <c r="Y117" i="3"/>
  <c r="AL117" i="3"/>
  <c r="AA117" i="3"/>
  <c r="AN117" i="3"/>
  <c r="AC117" i="3"/>
  <c r="AO117" i="3"/>
  <c r="AD117" i="3"/>
  <c r="AF117" i="3"/>
  <c r="AG117" i="3"/>
  <c r="AI117" i="3"/>
  <c r="AB88" i="3"/>
  <c r="AC88" i="3"/>
  <c r="AK88" i="3"/>
  <c r="AD88" i="3"/>
  <c r="AL88" i="3"/>
  <c r="AE88" i="3"/>
  <c r="AM88" i="3"/>
  <c r="AF88" i="3"/>
  <c r="AN88" i="3"/>
  <c r="AG88" i="3"/>
  <c r="AO88" i="3"/>
  <c r="Y88" i="3"/>
  <c r="AH88" i="3"/>
  <c r="Z88" i="3"/>
  <c r="AI88" i="3"/>
  <c r="AA88" i="3"/>
  <c r="AJ88" i="3"/>
  <c r="Z83" i="3"/>
  <c r="AH83" i="3"/>
  <c r="AA83" i="3"/>
  <c r="AI83" i="3"/>
  <c r="AB83" i="3"/>
  <c r="AJ83" i="3"/>
  <c r="AC83" i="3"/>
  <c r="AK83" i="3"/>
  <c r="AE83" i="3"/>
  <c r="AM83" i="3"/>
  <c r="AO83" i="3"/>
  <c r="Y83" i="3"/>
  <c r="AD83" i="3"/>
  <c r="AF83" i="3"/>
  <c r="AG83" i="3"/>
  <c r="AL83" i="3"/>
  <c r="AN83" i="3"/>
  <c r="Z75" i="3"/>
  <c r="AH75" i="3"/>
  <c r="AA75" i="3"/>
  <c r="AI75" i="3"/>
  <c r="AB75" i="3"/>
  <c r="AJ75" i="3"/>
  <c r="AC75" i="3"/>
  <c r="AK75" i="3"/>
  <c r="AD75" i="3"/>
  <c r="AL75" i="3"/>
  <c r="AE75" i="3"/>
  <c r="AM75" i="3"/>
  <c r="Y75" i="3"/>
  <c r="AF75" i="3"/>
  <c r="AG75" i="3"/>
  <c r="AN75" i="3"/>
  <c r="AO75" i="3"/>
  <c r="AC70" i="3"/>
  <c r="AK70" i="3"/>
  <c r="AD70" i="3"/>
  <c r="AL70" i="3"/>
  <c r="AE70" i="3"/>
  <c r="AM70" i="3"/>
  <c r="AF70" i="3"/>
  <c r="AN70" i="3"/>
  <c r="Y70" i="3"/>
  <c r="AG70" i="3"/>
  <c r="AO70" i="3"/>
  <c r="Z70" i="3"/>
  <c r="AH70" i="3"/>
  <c r="AI70" i="3"/>
  <c r="AJ70" i="3"/>
  <c r="AA70" i="3"/>
  <c r="AB70" i="3"/>
  <c r="AA62" i="3"/>
  <c r="AI62" i="3"/>
  <c r="AB62" i="3"/>
  <c r="AJ62" i="3"/>
  <c r="AC62" i="3"/>
  <c r="AK62" i="3"/>
  <c r="AF62" i="3"/>
  <c r="AG62" i="3"/>
  <c r="AH62" i="3"/>
  <c r="AL62" i="3"/>
  <c r="Y62" i="3"/>
  <c r="AM62" i="3"/>
  <c r="Z62" i="3"/>
  <c r="AN62" i="3"/>
  <c r="AD62" i="3"/>
  <c r="AE62" i="3"/>
  <c r="AO62" i="3"/>
  <c r="AE58" i="3"/>
  <c r="AM58" i="3"/>
  <c r="AF58" i="3"/>
  <c r="AN58" i="3"/>
  <c r="Y58" i="3"/>
  <c r="AG58" i="3"/>
  <c r="AO58" i="3"/>
  <c r="AA58" i="3"/>
  <c r="AI58" i="3"/>
  <c r="AL58" i="3"/>
  <c r="Z58" i="3"/>
  <c r="AB58" i="3"/>
  <c r="AC58" i="3"/>
  <c r="AD58" i="3"/>
  <c r="AH58" i="3"/>
  <c r="AJ58" i="3"/>
  <c r="AK58" i="3"/>
  <c r="AF52" i="3"/>
  <c r="AN52" i="3"/>
  <c r="Y52" i="3"/>
  <c r="AG52" i="3"/>
  <c r="AO52" i="3"/>
  <c r="Z52" i="3"/>
  <c r="AH52" i="3"/>
  <c r="AA52" i="3"/>
  <c r="AI52" i="3"/>
  <c r="AB52" i="3"/>
  <c r="AJ52" i="3"/>
  <c r="AC52" i="3"/>
  <c r="AK52" i="3"/>
  <c r="AD52" i="3"/>
  <c r="AE52" i="3"/>
  <c r="AL52" i="3"/>
  <c r="AM52" i="3"/>
  <c r="Z46" i="3"/>
  <c r="AH46" i="3"/>
  <c r="AA46" i="3"/>
  <c r="AI46" i="3"/>
  <c r="AB46" i="3"/>
  <c r="AJ46" i="3"/>
  <c r="AC46" i="3"/>
  <c r="AK46" i="3"/>
  <c r="AD46" i="3"/>
  <c r="AL46" i="3"/>
  <c r="AE46" i="3"/>
  <c r="AM46" i="3"/>
  <c r="Y46" i="3"/>
  <c r="AF46" i="3"/>
  <c r="AG46" i="3"/>
  <c r="AN46" i="3"/>
  <c r="AO46" i="3"/>
  <c r="AF40" i="3"/>
  <c r="AN40" i="3"/>
  <c r="Z40" i="3"/>
  <c r="AH40" i="3"/>
  <c r="AB40" i="3"/>
  <c r="AJ40" i="3"/>
  <c r="AI40" i="3"/>
  <c r="AK40" i="3"/>
  <c r="Y40" i="3"/>
  <c r="AL40" i="3"/>
  <c r="AA40" i="3"/>
  <c r="AM40" i="3"/>
  <c r="AC40" i="3"/>
  <c r="AO40" i="3"/>
  <c r="AD40" i="3"/>
  <c r="AE40" i="3"/>
  <c r="AG40" i="3"/>
  <c r="Y33" i="3"/>
  <c r="AG33" i="3"/>
  <c r="AO33" i="3"/>
  <c r="AA33" i="3"/>
  <c r="AI33" i="3"/>
  <c r="AC33" i="3"/>
  <c r="AK33" i="3"/>
  <c r="AD33" i="3"/>
  <c r="AE33" i="3"/>
  <c r="AF33" i="3"/>
  <c r="AH33" i="3"/>
  <c r="AJ33" i="3"/>
  <c r="AL33" i="3"/>
  <c r="Z33" i="3"/>
  <c r="AB33" i="3"/>
  <c r="AM33" i="3"/>
  <c r="AN33" i="3"/>
  <c r="AF24" i="3"/>
  <c r="AN24" i="3"/>
  <c r="Z24" i="3"/>
  <c r="AH24" i="3"/>
  <c r="AB24" i="3"/>
  <c r="AJ24" i="3"/>
  <c r="Y24" i="3"/>
  <c r="AL24" i="3"/>
  <c r="AA24" i="3"/>
  <c r="AM24" i="3"/>
  <c r="AC24" i="3"/>
  <c r="AO24" i="3"/>
  <c r="AD24" i="3"/>
  <c r="AE24" i="3"/>
  <c r="AG24" i="3"/>
  <c r="AI24" i="3"/>
  <c r="AK24" i="3"/>
  <c r="AA11" i="3"/>
  <c r="AI11" i="3"/>
  <c r="AB11" i="3"/>
  <c r="AJ11" i="3"/>
  <c r="AC11" i="3"/>
  <c r="AK11" i="3"/>
  <c r="AD11" i="3"/>
  <c r="AL11" i="3"/>
  <c r="AE11" i="3"/>
  <c r="AM11" i="3"/>
  <c r="AG11" i="3"/>
  <c r="AH11" i="3"/>
  <c r="AN11" i="3"/>
  <c r="AO11" i="3"/>
  <c r="Y11" i="3"/>
  <c r="Z11" i="3"/>
  <c r="AF11" i="3"/>
  <c r="AB103" i="3"/>
  <c r="AJ103" i="3"/>
  <c r="AC103" i="3"/>
  <c r="AK103" i="3"/>
  <c r="AD103" i="3"/>
  <c r="AL103" i="3"/>
  <c r="AE103" i="3"/>
  <c r="AM103" i="3"/>
  <c r="AF103" i="3"/>
  <c r="AN103" i="3"/>
  <c r="Y103" i="3"/>
  <c r="AG103" i="3"/>
  <c r="AO103" i="3"/>
  <c r="Z103" i="3"/>
  <c r="AH103" i="3"/>
  <c r="AI103" i="3"/>
  <c r="D104" i="1"/>
  <c r="AD139" i="3"/>
  <c r="AL139" i="3"/>
  <c r="AE139" i="3"/>
  <c r="AM139" i="3"/>
  <c r="AF139" i="3"/>
  <c r="AN139" i="3"/>
  <c r="Y139" i="3"/>
  <c r="AG139" i="3"/>
  <c r="AO139" i="3"/>
  <c r="Z139" i="3"/>
  <c r="AH139" i="3"/>
  <c r="AA139" i="3"/>
  <c r="AI139" i="3"/>
  <c r="AB139" i="3"/>
  <c r="AJ139" i="3"/>
  <c r="AC139" i="3"/>
  <c r="AK139" i="3"/>
  <c r="AA94" i="3"/>
  <c r="AI94" i="3"/>
  <c r="AB94" i="3"/>
  <c r="AJ94" i="3"/>
  <c r="AC94" i="3"/>
  <c r="AK94" i="3"/>
  <c r="AD94" i="3"/>
  <c r="AL94" i="3"/>
  <c r="AE94" i="3"/>
  <c r="AM94" i="3"/>
  <c r="AF94" i="3"/>
  <c r="AN94" i="3"/>
  <c r="Y94" i="3"/>
  <c r="AG94" i="3"/>
  <c r="AO94" i="3"/>
  <c r="Z94" i="3"/>
  <c r="AH94" i="3"/>
  <c r="AA195" i="3"/>
  <c r="AI195" i="3"/>
  <c r="AB195" i="3"/>
  <c r="AJ195" i="3"/>
  <c r="AC195" i="3"/>
  <c r="AK195" i="3"/>
  <c r="AE195" i="3"/>
  <c r="AM195" i="3"/>
  <c r="AF195" i="3"/>
  <c r="AN195" i="3"/>
  <c r="Z195" i="3"/>
  <c r="AH195" i="3"/>
  <c r="AF192" i="3"/>
  <c r="AN192" i="3"/>
  <c r="Y192" i="3"/>
  <c r="AG192" i="3"/>
  <c r="AO192" i="3"/>
  <c r="Z192" i="3"/>
  <c r="AH192" i="3"/>
  <c r="AB192" i="3"/>
  <c r="AJ192" i="3"/>
  <c r="AC192" i="3"/>
  <c r="AK192" i="3"/>
  <c r="AE192" i="3"/>
  <c r="AM192" i="3"/>
  <c r="AF168" i="3"/>
  <c r="AN168" i="3"/>
  <c r="Y168" i="3"/>
  <c r="AG168" i="3"/>
  <c r="AO168" i="3"/>
  <c r="Z168" i="3"/>
  <c r="AH168" i="3"/>
  <c r="AA168" i="3"/>
  <c r="AI168" i="3"/>
  <c r="AB168" i="3"/>
  <c r="AJ168" i="3"/>
  <c r="AC168" i="3"/>
  <c r="AK168" i="3"/>
  <c r="AE168" i="3"/>
  <c r="AM168" i="3"/>
  <c r="AF156" i="3"/>
  <c r="AN156" i="3"/>
  <c r="Y156" i="3"/>
  <c r="AG156" i="3"/>
  <c r="AO156" i="3"/>
  <c r="AB156" i="3"/>
  <c r="AJ156" i="3"/>
  <c r="AC156" i="3"/>
  <c r="AK156" i="3"/>
  <c r="AL156" i="3"/>
  <c r="AM156" i="3"/>
  <c r="Z156" i="3"/>
  <c r="AA156" i="3"/>
  <c r="AD156" i="3"/>
  <c r="AE156" i="3"/>
  <c r="AI156" i="3"/>
  <c r="AF148" i="3"/>
  <c r="AN148" i="3"/>
  <c r="Y148" i="3"/>
  <c r="AG148" i="3"/>
  <c r="AO148" i="3"/>
  <c r="Z148" i="3"/>
  <c r="AH148" i="3"/>
  <c r="AA148" i="3"/>
  <c r="AI148" i="3"/>
  <c r="AB148" i="3"/>
  <c r="AJ148" i="3"/>
  <c r="AC148" i="3"/>
  <c r="AK148" i="3"/>
  <c r="AM148" i="3"/>
  <c r="AD148" i="3"/>
  <c r="AL148" i="3"/>
  <c r="C12" i="1"/>
  <c r="AB206" i="3"/>
  <c r="AN205" i="3"/>
  <c r="AI200" i="3"/>
  <c r="AJ198" i="3"/>
  <c r="AE196" i="3"/>
  <c r="AO195" i="3"/>
  <c r="AB193" i="3"/>
  <c r="AI192" i="3"/>
  <c r="AB185" i="3"/>
  <c r="AI184" i="3"/>
  <c r="AF181" i="3"/>
  <c r="AM180" i="3"/>
  <c r="AC178" i="3"/>
  <c r="AJ177" i="3"/>
  <c r="AN173" i="3"/>
  <c r="AB204" i="3"/>
  <c r="AJ204" i="3"/>
  <c r="AC204" i="3"/>
  <c r="AK204" i="3"/>
  <c r="AD204" i="3"/>
  <c r="AL204" i="3"/>
  <c r="AF204" i="3"/>
  <c r="AN204" i="3"/>
  <c r="Y204" i="3"/>
  <c r="AG204" i="3"/>
  <c r="AO204" i="3"/>
  <c r="AE183" i="3"/>
  <c r="AM183" i="3"/>
  <c r="AF183" i="3"/>
  <c r="AN183" i="3"/>
  <c r="Y183" i="3"/>
  <c r="AG183" i="3"/>
  <c r="AO183" i="3"/>
  <c r="AA183" i="3"/>
  <c r="AI183" i="3"/>
  <c r="AB183" i="3"/>
  <c r="AJ183" i="3"/>
  <c r="AD183" i="3"/>
  <c r="AL183" i="3"/>
  <c r="AD174" i="3"/>
  <c r="AL174" i="3"/>
  <c r="AE174" i="3"/>
  <c r="AM174" i="3"/>
  <c r="AF174" i="3"/>
  <c r="AN174" i="3"/>
  <c r="Z174" i="3"/>
  <c r="AH174" i="3"/>
  <c r="AA174" i="3"/>
  <c r="AI174" i="3"/>
  <c r="AC174" i="3"/>
  <c r="AK174" i="3"/>
  <c r="AC130" i="3"/>
  <c r="AK130" i="3"/>
  <c r="AD130" i="3"/>
  <c r="AL130" i="3"/>
  <c r="AE130" i="3"/>
  <c r="AM130" i="3"/>
  <c r="AF130" i="3"/>
  <c r="AN130" i="3"/>
  <c r="Y130" i="3"/>
  <c r="AG130" i="3"/>
  <c r="AO130" i="3"/>
  <c r="Z130" i="3"/>
  <c r="AH130" i="3"/>
  <c r="AA130" i="3"/>
  <c r="AI130" i="3"/>
  <c r="AB130" i="3"/>
  <c r="AJ130" i="3"/>
  <c r="AC122" i="3"/>
  <c r="AK122" i="3"/>
  <c r="AD122" i="3"/>
  <c r="AL122" i="3"/>
  <c r="AE122" i="3"/>
  <c r="AM122" i="3"/>
  <c r="AF122" i="3"/>
  <c r="AN122" i="3"/>
  <c r="Y122" i="3"/>
  <c r="AG122" i="3"/>
  <c r="AO122" i="3"/>
  <c r="Z122" i="3"/>
  <c r="AH122" i="3"/>
  <c r="AA122" i="3"/>
  <c r="AI122" i="3"/>
  <c r="AB122" i="3"/>
  <c r="AJ122" i="3"/>
  <c r="Y116" i="3"/>
  <c r="AG116" i="3"/>
  <c r="AO116" i="3"/>
  <c r="AA116" i="3"/>
  <c r="AI116" i="3"/>
  <c r="AC116" i="3"/>
  <c r="AK116" i="3"/>
  <c r="AD116" i="3"/>
  <c r="AL116" i="3"/>
  <c r="AJ116" i="3"/>
  <c r="AM116" i="3"/>
  <c r="AN116" i="3"/>
  <c r="Z116" i="3"/>
  <c r="AB116" i="3"/>
  <c r="AE116" i="3"/>
  <c r="AF116" i="3"/>
  <c r="AH116" i="3"/>
  <c r="AB111" i="3"/>
  <c r="AJ111" i="3"/>
  <c r="AC111" i="3"/>
  <c r="AK111" i="3"/>
  <c r="AD111" i="3"/>
  <c r="AL111" i="3"/>
  <c r="AE111" i="3"/>
  <c r="AM111" i="3"/>
  <c r="AF111" i="3"/>
  <c r="AN111" i="3"/>
  <c r="Y111" i="3"/>
  <c r="AG111" i="3"/>
  <c r="AO111" i="3"/>
  <c r="Z111" i="3"/>
  <c r="AH111" i="3"/>
  <c r="AA111" i="3"/>
  <c r="AI111" i="3"/>
  <c r="AA87" i="3"/>
  <c r="AI87" i="3"/>
  <c r="Y87" i="3"/>
  <c r="AH87" i="3"/>
  <c r="Z87" i="3"/>
  <c r="AJ87" i="3"/>
  <c r="AB87" i="3"/>
  <c r="AK87" i="3"/>
  <c r="AC87" i="3"/>
  <c r="AL87" i="3"/>
  <c r="AD87" i="3"/>
  <c r="AM87" i="3"/>
  <c r="AE87" i="3"/>
  <c r="AN87" i="3"/>
  <c r="AF87" i="3"/>
  <c r="AO87" i="3"/>
  <c r="AG87" i="3"/>
  <c r="Y82" i="3"/>
  <c r="AG82" i="3"/>
  <c r="AO82" i="3"/>
  <c r="Z82" i="3"/>
  <c r="AH82" i="3"/>
  <c r="AA82" i="3"/>
  <c r="AI82" i="3"/>
  <c r="AB82" i="3"/>
  <c r="AJ82" i="3"/>
  <c r="AC82" i="3"/>
  <c r="AK82" i="3"/>
  <c r="AD82" i="3"/>
  <c r="AL82" i="3"/>
  <c r="AE82" i="3"/>
  <c r="AF82" i="3"/>
  <c r="AM82" i="3"/>
  <c r="AN82" i="3"/>
  <c r="AB69" i="3"/>
  <c r="AJ69" i="3"/>
  <c r="AC69" i="3"/>
  <c r="AK69" i="3"/>
  <c r="AD69" i="3"/>
  <c r="AL69" i="3"/>
  <c r="AE69" i="3"/>
  <c r="AM69" i="3"/>
  <c r="AF69" i="3"/>
  <c r="AN69" i="3"/>
  <c r="Y69" i="3"/>
  <c r="AG69" i="3"/>
  <c r="AO69" i="3"/>
  <c r="Z69" i="3"/>
  <c r="AA69" i="3"/>
  <c r="AH69" i="3"/>
  <c r="AI69" i="3"/>
  <c r="AD57" i="3"/>
  <c r="AL57" i="3"/>
  <c r="AE57" i="3"/>
  <c r="AM57" i="3"/>
  <c r="AF57" i="3"/>
  <c r="AN57" i="3"/>
  <c r="Z57" i="3"/>
  <c r="AH57" i="3"/>
  <c r="AJ57" i="3"/>
  <c r="AK57" i="3"/>
  <c r="Y57" i="3"/>
  <c r="AO57" i="3"/>
  <c r="AA57" i="3"/>
  <c r="AB57" i="3"/>
  <c r="AC57" i="3"/>
  <c r="AG57" i="3"/>
  <c r="AI57" i="3"/>
  <c r="AE51" i="3"/>
  <c r="AM51" i="3"/>
  <c r="AF51" i="3"/>
  <c r="AN51" i="3"/>
  <c r="Y51" i="3"/>
  <c r="AG51" i="3"/>
  <c r="AO51" i="3"/>
  <c r="Z51" i="3"/>
  <c r="AH51" i="3"/>
  <c r="AA51" i="3"/>
  <c r="AI51" i="3"/>
  <c r="AB51" i="3"/>
  <c r="AJ51" i="3"/>
  <c r="AD51" i="3"/>
  <c r="AK51" i="3"/>
  <c r="AL51" i="3"/>
  <c r="AC51" i="3"/>
  <c r="AE39" i="3"/>
  <c r="AM39" i="3"/>
  <c r="Y39" i="3"/>
  <c r="AG39" i="3"/>
  <c r="AO39" i="3"/>
  <c r="AA39" i="3"/>
  <c r="AI39" i="3"/>
  <c r="AJ39" i="3"/>
  <c r="AK39" i="3"/>
  <c r="Z39" i="3"/>
  <c r="AL39" i="3"/>
  <c r="AB39" i="3"/>
  <c r="AN39" i="3"/>
  <c r="AC39" i="3"/>
  <c r="AD39" i="3"/>
  <c r="AF39" i="3"/>
  <c r="AH39" i="3"/>
  <c r="AE23" i="3"/>
  <c r="AM23" i="3"/>
  <c r="Y23" i="3"/>
  <c r="AG23" i="3"/>
  <c r="AO23" i="3"/>
  <c r="AA23" i="3"/>
  <c r="AI23" i="3"/>
  <c r="Z23" i="3"/>
  <c r="AL23" i="3"/>
  <c r="AB23" i="3"/>
  <c r="AN23" i="3"/>
  <c r="AC23" i="3"/>
  <c r="AD23" i="3"/>
  <c r="AF23" i="3"/>
  <c r="AH23" i="3"/>
  <c r="AJ23" i="3"/>
  <c r="AK23" i="3"/>
  <c r="AF16" i="3"/>
  <c r="AN16" i="3"/>
  <c r="Y16" i="3"/>
  <c r="AG16" i="3"/>
  <c r="AO16" i="3"/>
  <c r="Z16" i="3"/>
  <c r="AH16" i="3"/>
  <c r="AA16" i="3"/>
  <c r="AI16" i="3"/>
  <c r="AB16" i="3"/>
  <c r="AJ16" i="3"/>
  <c r="AM16" i="3"/>
  <c r="AC16" i="3"/>
  <c r="AD16" i="3"/>
  <c r="AE16" i="3"/>
  <c r="AK16" i="3"/>
  <c r="AL16" i="3"/>
  <c r="Z10" i="3"/>
  <c r="AH10" i="3"/>
  <c r="AA10" i="3"/>
  <c r="AI10" i="3"/>
  <c r="AB10" i="3"/>
  <c r="AJ10" i="3"/>
  <c r="AC10" i="3"/>
  <c r="AK10" i="3"/>
  <c r="AD10" i="3"/>
  <c r="AL10" i="3"/>
  <c r="Y10" i="3"/>
  <c r="AE10" i="3"/>
  <c r="AF10" i="3"/>
  <c r="AG10" i="3"/>
  <c r="AM10" i="3"/>
  <c r="AN10" i="3"/>
  <c r="AO10" i="3"/>
  <c r="AA102" i="3"/>
  <c r="AI102" i="3"/>
  <c r="AB102" i="3"/>
  <c r="AJ102" i="3"/>
  <c r="AC102" i="3"/>
  <c r="AK102" i="3"/>
  <c r="AD102" i="3"/>
  <c r="AL102" i="3"/>
  <c r="AE102" i="3"/>
  <c r="AM102" i="3"/>
  <c r="AF102" i="3"/>
  <c r="AN102" i="3"/>
  <c r="Y102" i="3"/>
  <c r="AG102" i="3"/>
  <c r="AO102" i="3"/>
  <c r="AH102" i="3"/>
  <c r="Z102" i="3"/>
  <c r="AC138" i="3"/>
  <c r="AK138" i="3"/>
  <c r="AD138" i="3"/>
  <c r="AL138" i="3"/>
  <c r="AE138" i="3"/>
  <c r="AM138" i="3"/>
  <c r="AF138" i="3"/>
  <c r="AN138" i="3"/>
  <c r="Y138" i="3"/>
  <c r="AG138" i="3"/>
  <c r="AO138" i="3"/>
  <c r="Z138" i="3"/>
  <c r="AH138" i="3"/>
  <c r="AA138" i="3"/>
  <c r="AI138" i="3"/>
  <c r="AB138" i="3"/>
  <c r="AJ138" i="3"/>
  <c r="AD190" i="3"/>
  <c r="AL190" i="3"/>
  <c r="AE190" i="3"/>
  <c r="AM190" i="3"/>
  <c r="AF190" i="3"/>
  <c r="AN190" i="3"/>
  <c r="Z190" i="3"/>
  <c r="AH190" i="3"/>
  <c r="AA190" i="3"/>
  <c r="AI190" i="3"/>
  <c r="AC190" i="3"/>
  <c r="AK190" i="3"/>
  <c r="AE167" i="3"/>
  <c r="AM167" i="3"/>
  <c r="AF167" i="3"/>
  <c r="AN167" i="3"/>
  <c r="Y167" i="3"/>
  <c r="AG167" i="3"/>
  <c r="AO167" i="3"/>
  <c r="Z167" i="3"/>
  <c r="AH167" i="3"/>
  <c r="AA167" i="3"/>
  <c r="AI167" i="3"/>
  <c r="AB167" i="3"/>
  <c r="AJ167" i="3"/>
  <c r="AD167" i="3"/>
  <c r="AL167" i="3"/>
  <c r="AE155" i="3"/>
  <c r="AM155" i="3"/>
  <c r="AF155" i="3"/>
  <c r="AN155" i="3"/>
  <c r="AA155" i="3"/>
  <c r="AI155" i="3"/>
  <c r="AB155" i="3"/>
  <c r="AJ155" i="3"/>
  <c r="AH155" i="3"/>
  <c r="AK155" i="3"/>
  <c r="AL155" i="3"/>
  <c r="Y155" i="3"/>
  <c r="AO155" i="3"/>
  <c r="Z155" i="3"/>
  <c r="AC155" i="3"/>
  <c r="AG155" i="3"/>
  <c r="AE147" i="3"/>
  <c r="AM147" i="3"/>
  <c r="AF147" i="3"/>
  <c r="AN147" i="3"/>
  <c r="Y147" i="3"/>
  <c r="AG147" i="3"/>
  <c r="AO147" i="3"/>
  <c r="Z147" i="3"/>
  <c r="AH147" i="3"/>
  <c r="AA147" i="3"/>
  <c r="AI147" i="3"/>
  <c r="AB147" i="3"/>
  <c r="AJ147" i="3"/>
  <c r="AC147" i="3"/>
  <c r="AD147" i="3"/>
  <c r="AK147" i="3"/>
  <c r="Z202" i="3"/>
  <c r="AH202" i="3"/>
  <c r="AA202" i="3"/>
  <c r="AI202" i="3"/>
  <c r="AB202" i="3"/>
  <c r="AJ202" i="3"/>
  <c r="AD202" i="3"/>
  <c r="AL202" i="3"/>
  <c r="AE202" i="3"/>
  <c r="AM202" i="3"/>
  <c r="Y206" i="3"/>
  <c r="AJ205" i="3"/>
  <c r="Z204" i="3"/>
  <c r="AF202" i="3"/>
  <c r="AE200" i="3"/>
  <c r="AG198" i="3"/>
  <c r="Z196" i="3"/>
  <c r="AL195" i="3"/>
  <c r="AD192" i="3"/>
  <c r="AK191" i="3"/>
  <c r="AD184" i="3"/>
  <c r="AK183" i="3"/>
  <c r="AH180" i="3"/>
  <c r="AE177" i="3"/>
  <c r="AL176" i="3"/>
  <c r="Y174" i="3"/>
  <c r="AI173" i="3"/>
  <c r="AL147" i="3"/>
  <c r="D50" i="1"/>
  <c r="D127" i="1"/>
  <c r="D191" i="1"/>
  <c r="C115" i="1"/>
  <c r="C138" i="1"/>
  <c r="C94" i="1"/>
  <c r="C128" i="1"/>
  <c r="X193" i="1"/>
  <c r="X109" i="1"/>
  <c r="X24" i="1"/>
  <c r="X58" i="1"/>
  <c r="D120" i="1"/>
  <c r="AB129" i="3"/>
  <c r="AJ129" i="3"/>
  <c r="AC129" i="3"/>
  <c r="AK129" i="3"/>
  <c r="AD129" i="3"/>
  <c r="AL129" i="3"/>
  <c r="AE129" i="3"/>
  <c r="AM129" i="3"/>
  <c r="AF129" i="3"/>
  <c r="AN129" i="3"/>
  <c r="Y129" i="3"/>
  <c r="AG129" i="3"/>
  <c r="AO129" i="3"/>
  <c r="Z129" i="3"/>
  <c r="AH129" i="3"/>
  <c r="AA129" i="3"/>
  <c r="AI129" i="3"/>
  <c r="AB121" i="3"/>
  <c r="AJ121" i="3"/>
  <c r="AC121" i="3"/>
  <c r="AK121" i="3"/>
  <c r="AD121" i="3"/>
  <c r="AL121" i="3"/>
  <c r="AE121" i="3"/>
  <c r="AM121" i="3"/>
  <c r="AF121" i="3"/>
  <c r="AN121" i="3"/>
  <c r="Y121" i="3"/>
  <c r="AG121" i="3"/>
  <c r="AO121" i="3"/>
  <c r="Z121" i="3"/>
  <c r="AH121" i="3"/>
  <c r="AA121" i="3"/>
  <c r="AI121" i="3"/>
  <c r="AA110" i="3"/>
  <c r="AI110" i="3"/>
  <c r="AB110" i="3"/>
  <c r="AJ110" i="3"/>
  <c r="AC110" i="3"/>
  <c r="AK110" i="3"/>
  <c r="AD110" i="3"/>
  <c r="AL110" i="3"/>
  <c r="AE110" i="3"/>
  <c r="AM110" i="3"/>
  <c r="AF110" i="3"/>
  <c r="AN110" i="3"/>
  <c r="Y110" i="3"/>
  <c r="AG110" i="3"/>
  <c r="AO110" i="3"/>
  <c r="Z110" i="3"/>
  <c r="AH110" i="3"/>
  <c r="AF81" i="3"/>
  <c r="AN81" i="3"/>
  <c r="Y81" i="3"/>
  <c r="AG81" i="3"/>
  <c r="AO81" i="3"/>
  <c r="Z81" i="3"/>
  <c r="AH81" i="3"/>
  <c r="AA81" i="3"/>
  <c r="AI81" i="3"/>
  <c r="AB81" i="3"/>
  <c r="AJ81" i="3"/>
  <c r="AC81" i="3"/>
  <c r="AK81" i="3"/>
  <c r="AL81" i="3"/>
  <c r="AM81" i="3"/>
  <c r="AD81" i="3"/>
  <c r="AE81" i="3"/>
  <c r="AC56" i="3"/>
  <c r="AK56" i="3"/>
  <c r="AD56" i="3"/>
  <c r="AL56" i="3"/>
  <c r="AE56" i="3"/>
  <c r="AM56" i="3"/>
  <c r="Y56" i="3"/>
  <c r="AG56" i="3"/>
  <c r="AO56" i="3"/>
  <c r="AH56" i="3"/>
  <c r="AI56" i="3"/>
  <c r="AJ56" i="3"/>
  <c r="AN56" i="3"/>
  <c r="Z56" i="3"/>
  <c r="AA56" i="3"/>
  <c r="AB56" i="3"/>
  <c r="AF56" i="3"/>
  <c r="AD50" i="3"/>
  <c r="AL50" i="3"/>
  <c r="AE50" i="3"/>
  <c r="AM50" i="3"/>
  <c r="AF50" i="3"/>
  <c r="AN50" i="3"/>
  <c r="Y50" i="3"/>
  <c r="AG50" i="3"/>
  <c r="AO50" i="3"/>
  <c r="Z50" i="3"/>
  <c r="AH50" i="3"/>
  <c r="AA50" i="3"/>
  <c r="AI50" i="3"/>
  <c r="AK50" i="3"/>
  <c r="AB50" i="3"/>
  <c r="AJ50" i="3"/>
  <c r="AC50" i="3"/>
  <c r="Y45" i="3"/>
  <c r="AG45" i="3"/>
  <c r="AO45" i="3"/>
  <c r="Z45" i="3"/>
  <c r="AH45" i="3"/>
  <c r="AA45" i="3"/>
  <c r="AI45" i="3"/>
  <c r="AB45" i="3"/>
  <c r="AJ45" i="3"/>
  <c r="AC45" i="3"/>
  <c r="AK45" i="3"/>
  <c r="AD45" i="3"/>
  <c r="AL45" i="3"/>
  <c r="AE45" i="3"/>
  <c r="AF45" i="3"/>
  <c r="AM45" i="3"/>
  <c r="AN45" i="3"/>
  <c r="AD38" i="3"/>
  <c r="AL38" i="3"/>
  <c r="AF38" i="3"/>
  <c r="AN38" i="3"/>
  <c r="Z38" i="3"/>
  <c r="AH38" i="3"/>
  <c r="AJ38" i="3"/>
  <c r="Y38" i="3"/>
  <c r="AK38" i="3"/>
  <c r="AA38" i="3"/>
  <c r="AM38" i="3"/>
  <c r="AB38" i="3"/>
  <c r="AO38" i="3"/>
  <c r="AC38" i="3"/>
  <c r="AE38" i="3"/>
  <c r="AG38" i="3"/>
  <c r="AI38" i="3"/>
  <c r="AF32" i="3"/>
  <c r="AN32" i="3"/>
  <c r="Z32" i="3"/>
  <c r="AH32" i="3"/>
  <c r="AB32" i="3"/>
  <c r="AJ32" i="3"/>
  <c r="AD32" i="3"/>
  <c r="AE32" i="3"/>
  <c r="AG32" i="3"/>
  <c r="AI32" i="3"/>
  <c r="AK32" i="3"/>
  <c r="Y32" i="3"/>
  <c r="AL32" i="3"/>
  <c r="AC32" i="3"/>
  <c r="AM32" i="3"/>
  <c r="AO32" i="3"/>
  <c r="AA32" i="3"/>
  <c r="AD22" i="3"/>
  <c r="AL22" i="3"/>
  <c r="AF22" i="3"/>
  <c r="AN22" i="3"/>
  <c r="Z22" i="3"/>
  <c r="AH22" i="3"/>
  <c r="AA22" i="3"/>
  <c r="AM22" i="3"/>
  <c r="AB22" i="3"/>
  <c r="AO22" i="3"/>
  <c r="AC22" i="3"/>
  <c r="AE22" i="3"/>
  <c r="AG22" i="3"/>
  <c r="AI22" i="3"/>
  <c r="Y22" i="3"/>
  <c r="AJ22" i="3"/>
  <c r="AK22" i="3"/>
  <c r="AE15" i="3"/>
  <c r="AM15" i="3"/>
  <c r="AF15" i="3"/>
  <c r="AN15" i="3"/>
  <c r="Y15" i="3"/>
  <c r="AG15" i="3"/>
  <c r="AO15" i="3"/>
  <c r="Z15" i="3"/>
  <c r="AH15" i="3"/>
  <c r="AA15" i="3"/>
  <c r="AI15" i="3"/>
  <c r="AC15" i="3"/>
  <c r="AD15" i="3"/>
  <c r="AJ15" i="3"/>
  <c r="AK15" i="3"/>
  <c r="AL15" i="3"/>
  <c r="AB15" i="3"/>
  <c r="Y9" i="3"/>
  <c r="AG9" i="3"/>
  <c r="AO9" i="3"/>
  <c r="Z9" i="3"/>
  <c r="AH9" i="3"/>
  <c r="AA9" i="3"/>
  <c r="AI9" i="3"/>
  <c r="AB9" i="3"/>
  <c r="AJ9" i="3"/>
  <c r="AC9" i="3"/>
  <c r="AK9" i="3"/>
  <c r="AD9" i="3"/>
  <c r="AL9" i="3"/>
  <c r="AM9" i="3"/>
  <c r="AN9" i="3"/>
  <c r="AE9" i="3"/>
  <c r="AF9" i="3"/>
  <c r="AD97" i="3"/>
  <c r="AL97" i="3"/>
  <c r="AE97" i="3"/>
  <c r="AM97" i="3"/>
  <c r="AF97" i="3"/>
  <c r="AN97" i="3"/>
  <c r="Y97" i="3"/>
  <c r="AG97" i="3"/>
  <c r="AO97" i="3"/>
  <c r="Z97" i="3"/>
  <c r="AH97" i="3"/>
  <c r="AA97" i="3"/>
  <c r="AI97" i="3"/>
  <c r="AB97" i="3"/>
  <c r="AJ97" i="3"/>
  <c r="AC97" i="3"/>
  <c r="AK97" i="3"/>
  <c r="AB137" i="3"/>
  <c r="AJ137" i="3"/>
  <c r="AC137" i="3"/>
  <c r="AK137" i="3"/>
  <c r="AD137" i="3"/>
  <c r="AL137" i="3"/>
  <c r="AE137" i="3"/>
  <c r="AM137" i="3"/>
  <c r="AF137" i="3"/>
  <c r="AN137" i="3"/>
  <c r="Y137" i="3"/>
  <c r="AG137" i="3"/>
  <c r="AO137" i="3"/>
  <c r="Z137" i="3"/>
  <c r="AH137" i="3"/>
  <c r="AA137" i="3"/>
  <c r="AI137" i="3"/>
  <c r="X205" i="1"/>
  <c r="AD166" i="3"/>
  <c r="AL166" i="3"/>
  <c r="AE166" i="3"/>
  <c r="AM166" i="3"/>
  <c r="AF166" i="3"/>
  <c r="AN166" i="3"/>
  <c r="Y166" i="3"/>
  <c r="AG166" i="3"/>
  <c r="AO166" i="3"/>
  <c r="Z166" i="3"/>
  <c r="AH166" i="3"/>
  <c r="AA166" i="3"/>
  <c r="AI166" i="3"/>
  <c r="AC166" i="3"/>
  <c r="AK166" i="3"/>
  <c r="AB160" i="3"/>
  <c r="AJ160" i="3"/>
  <c r="AC160" i="3"/>
  <c r="AK160" i="3"/>
  <c r="Y160" i="3"/>
  <c r="AG160" i="3"/>
  <c r="AO160" i="3"/>
  <c r="AI160" i="3"/>
  <c r="AL160" i="3"/>
  <c r="Z160" i="3"/>
  <c r="AM160" i="3"/>
  <c r="AA160" i="3"/>
  <c r="AN160" i="3"/>
  <c r="AD160" i="3"/>
  <c r="AE160" i="3"/>
  <c r="AH160" i="3"/>
  <c r="AD154" i="3"/>
  <c r="AL154" i="3"/>
  <c r="AE154" i="3"/>
  <c r="AM154" i="3"/>
  <c r="Y154" i="3"/>
  <c r="AG154" i="3"/>
  <c r="AO154" i="3"/>
  <c r="Z154" i="3"/>
  <c r="AH154" i="3"/>
  <c r="AA154" i="3"/>
  <c r="AI154" i="3"/>
  <c r="AC154" i="3"/>
  <c r="AF154" i="3"/>
  <c r="AJ154" i="3"/>
  <c r="AK154" i="3"/>
  <c r="AN154" i="3"/>
  <c r="AB154" i="3"/>
  <c r="AC146" i="3"/>
  <c r="AK146" i="3"/>
  <c r="AD146" i="3"/>
  <c r="AL146" i="3"/>
  <c r="AE146" i="3"/>
  <c r="AM146" i="3"/>
  <c r="AF146" i="3"/>
  <c r="AN146" i="3"/>
  <c r="Y146" i="3"/>
  <c r="AG146" i="3"/>
  <c r="AO146" i="3"/>
  <c r="Z146" i="3"/>
  <c r="AH146" i="3"/>
  <c r="AA146" i="3"/>
  <c r="AI146" i="3"/>
  <c r="AB146" i="3"/>
  <c r="AJ146" i="3"/>
  <c r="Y201" i="3"/>
  <c r="AG201" i="3"/>
  <c r="AO201" i="3"/>
  <c r="X208" i="1"/>
  <c r="Z201" i="3"/>
  <c r="AH201" i="3"/>
  <c r="AA201" i="3"/>
  <c r="AI201" i="3"/>
  <c r="AC201" i="3"/>
  <c r="AK201" i="3"/>
  <c r="AD201" i="3"/>
  <c r="AL201" i="3"/>
  <c r="AI205" i="3"/>
  <c r="AC202" i="3"/>
  <c r="AN201" i="3"/>
  <c r="AL199" i="3"/>
  <c r="AG195" i="3"/>
  <c r="AA192" i="3"/>
  <c r="AH191" i="3"/>
  <c r="AM188" i="3"/>
  <c r="AA184" i="3"/>
  <c r="AH183" i="3"/>
  <c r="AE180" i="3"/>
  <c r="AO179" i="3"/>
  <c r="AI176" i="3"/>
  <c r="AF173" i="3"/>
  <c r="AM172" i="3"/>
  <c r="AM163" i="3"/>
  <c r="AJ162" i="3"/>
  <c r="AO161" i="3"/>
  <c r="AF160" i="3"/>
  <c r="AE148" i="3"/>
  <c r="AA103" i="3"/>
  <c r="D159" i="1"/>
  <c r="C146" i="1"/>
  <c r="D165" i="1"/>
  <c r="AF200" i="3"/>
  <c r="AN200" i="3"/>
  <c r="Y200" i="3"/>
  <c r="AG200" i="3"/>
  <c r="AO200" i="3"/>
  <c r="Z200" i="3"/>
  <c r="AH200" i="3"/>
  <c r="AB200" i="3"/>
  <c r="AJ200" i="3"/>
  <c r="AC200" i="3"/>
  <c r="AK200" i="3"/>
  <c r="Z178" i="3"/>
  <c r="AH178" i="3"/>
  <c r="AA178" i="3"/>
  <c r="AI178" i="3"/>
  <c r="AB178" i="3"/>
  <c r="AJ178" i="3"/>
  <c r="AD178" i="3"/>
  <c r="AL178" i="3"/>
  <c r="AE178" i="3"/>
  <c r="AM178" i="3"/>
  <c r="Y178" i="3"/>
  <c r="AG178" i="3"/>
  <c r="AO178" i="3"/>
  <c r="AA128" i="3"/>
  <c r="AI128" i="3"/>
  <c r="AB128" i="3"/>
  <c r="AJ128" i="3"/>
  <c r="AC128" i="3"/>
  <c r="AK128" i="3"/>
  <c r="AD128" i="3"/>
  <c r="AL128" i="3"/>
  <c r="AE128" i="3"/>
  <c r="AM128" i="3"/>
  <c r="AF128" i="3"/>
  <c r="AN128" i="3"/>
  <c r="Y128" i="3"/>
  <c r="AG128" i="3"/>
  <c r="AO128" i="3"/>
  <c r="Z128" i="3"/>
  <c r="AH128" i="3"/>
  <c r="AA120" i="3"/>
  <c r="AI120" i="3"/>
  <c r="AB120" i="3"/>
  <c r="AJ120" i="3"/>
  <c r="AC120" i="3"/>
  <c r="AK120" i="3"/>
  <c r="AD120" i="3"/>
  <c r="AL120" i="3"/>
  <c r="AE120" i="3"/>
  <c r="AM120" i="3"/>
  <c r="AF120" i="3"/>
  <c r="AN120" i="3"/>
  <c r="Y120" i="3"/>
  <c r="AG120" i="3"/>
  <c r="AO120" i="3"/>
  <c r="Z120" i="3"/>
  <c r="AH120" i="3"/>
  <c r="Z109" i="3"/>
  <c r="AH109" i="3"/>
  <c r="AA109" i="3"/>
  <c r="AI109" i="3"/>
  <c r="AB109" i="3"/>
  <c r="AJ109" i="3"/>
  <c r="AC109" i="3"/>
  <c r="AK109" i="3"/>
  <c r="AD109" i="3"/>
  <c r="AL109" i="3"/>
  <c r="AE109" i="3"/>
  <c r="AM109" i="3"/>
  <c r="AF109" i="3"/>
  <c r="AN109" i="3"/>
  <c r="AG109" i="3"/>
  <c r="AO109" i="3"/>
  <c r="Y109" i="3"/>
  <c r="AC86" i="3"/>
  <c r="AK86" i="3"/>
  <c r="AD86" i="3"/>
  <c r="Z86" i="3"/>
  <c r="AH86" i="3"/>
  <c r="AB86" i="3"/>
  <c r="AN86" i="3"/>
  <c r="AE86" i="3"/>
  <c r="AO86" i="3"/>
  <c r="AF86" i="3"/>
  <c r="AG86" i="3"/>
  <c r="AI86" i="3"/>
  <c r="AJ86" i="3"/>
  <c r="Y86" i="3"/>
  <c r="AL86" i="3"/>
  <c r="AM86" i="3"/>
  <c r="AA86" i="3"/>
  <c r="AE80" i="3"/>
  <c r="AM80" i="3"/>
  <c r="AF80" i="3"/>
  <c r="AN80" i="3"/>
  <c r="Y80" i="3"/>
  <c r="AG80" i="3"/>
  <c r="AO80" i="3"/>
  <c r="Z80" i="3"/>
  <c r="AH80" i="3"/>
  <c r="AA80" i="3"/>
  <c r="AI80" i="3"/>
  <c r="AB80" i="3"/>
  <c r="AJ80" i="3"/>
  <c r="AC80" i="3"/>
  <c r="AD80" i="3"/>
  <c r="AK80" i="3"/>
  <c r="AL80" i="3"/>
  <c r="Y74" i="3"/>
  <c r="AG74" i="3"/>
  <c r="AO74" i="3"/>
  <c r="Z74" i="3"/>
  <c r="AH74" i="3"/>
  <c r="AA74" i="3"/>
  <c r="AI74" i="3"/>
  <c r="AB74" i="3"/>
  <c r="AJ74" i="3"/>
  <c r="AC74" i="3"/>
  <c r="AK74" i="3"/>
  <c r="AD74" i="3"/>
  <c r="AL74" i="3"/>
  <c r="AM74" i="3"/>
  <c r="AN74" i="3"/>
  <c r="AE74" i="3"/>
  <c r="AF74" i="3"/>
  <c r="AA68" i="3"/>
  <c r="AI68" i="3"/>
  <c r="AB68" i="3"/>
  <c r="AJ68" i="3"/>
  <c r="AC68" i="3"/>
  <c r="AK68" i="3"/>
  <c r="AD68" i="3"/>
  <c r="AL68" i="3"/>
  <c r="AE68" i="3"/>
  <c r="AM68" i="3"/>
  <c r="AF68" i="3"/>
  <c r="AN68" i="3"/>
  <c r="Y68" i="3"/>
  <c r="Z68" i="3"/>
  <c r="AG68" i="3"/>
  <c r="AH68" i="3"/>
  <c r="AO68" i="3"/>
  <c r="AC49" i="3"/>
  <c r="AK49" i="3"/>
  <c r="AD49" i="3"/>
  <c r="AL49" i="3"/>
  <c r="AE49" i="3"/>
  <c r="AM49" i="3"/>
  <c r="AF49" i="3"/>
  <c r="AN49" i="3"/>
  <c r="Y49" i="3"/>
  <c r="AG49" i="3"/>
  <c r="AO49" i="3"/>
  <c r="Z49" i="3"/>
  <c r="AH49" i="3"/>
  <c r="AA49" i="3"/>
  <c r="AB49" i="3"/>
  <c r="AI49" i="3"/>
  <c r="AJ49" i="3"/>
  <c r="AB44" i="3"/>
  <c r="AJ44" i="3"/>
  <c r="AF44" i="3"/>
  <c r="AN44" i="3"/>
  <c r="AC44" i="3"/>
  <c r="AM44" i="3"/>
  <c r="AD44" i="3"/>
  <c r="AO44" i="3"/>
  <c r="AE44" i="3"/>
  <c r="AG44" i="3"/>
  <c r="AH44" i="3"/>
  <c r="Y44" i="3"/>
  <c r="AI44" i="3"/>
  <c r="AA44" i="3"/>
  <c r="AK44" i="3"/>
  <c r="AL44" i="3"/>
  <c r="Z44" i="3"/>
  <c r="AC21" i="3"/>
  <c r="AK21" i="3"/>
  <c r="AE21" i="3"/>
  <c r="AM21" i="3"/>
  <c r="Y21" i="3"/>
  <c r="AG21" i="3"/>
  <c r="AO21" i="3"/>
  <c r="AA21" i="3"/>
  <c r="AN21" i="3"/>
  <c r="AB21" i="3"/>
  <c r="AD21" i="3"/>
  <c r="AF21" i="3"/>
  <c r="AH21" i="3"/>
  <c r="AI21" i="3"/>
  <c r="Z21" i="3"/>
  <c r="AJ21" i="3"/>
  <c r="AL21" i="3"/>
  <c r="Y108" i="3"/>
  <c r="AG108" i="3"/>
  <c r="AO108" i="3"/>
  <c r="Z108" i="3"/>
  <c r="AH108" i="3"/>
  <c r="AA108" i="3"/>
  <c r="AI108" i="3"/>
  <c r="AB108" i="3"/>
  <c r="AJ108" i="3"/>
  <c r="AC108" i="3"/>
  <c r="AK108" i="3"/>
  <c r="AD108" i="3"/>
  <c r="AL108" i="3"/>
  <c r="AE108" i="3"/>
  <c r="AM108" i="3"/>
  <c r="AN108" i="3"/>
  <c r="AF108" i="3"/>
  <c r="Z101" i="3"/>
  <c r="AH101" i="3"/>
  <c r="AA101" i="3"/>
  <c r="AI101" i="3"/>
  <c r="AB101" i="3"/>
  <c r="AJ101" i="3"/>
  <c r="AC101" i="3"/>
  <c r="AK101" i="3"/>
  <c r="AD101" i="3"/>
  <c r="AL101" i="3"/>
  <c r="AE101" i="3"/>
  <c r="AM101" i="3"/>
  <c r="AF101" i="3"/>
  <c r="AN101" i="3"/>
  <c r="AO101" i="3"/>
  <c r="Y101" i="3"/>
  <c r="AG101" i="3"/>
  <c r="AC96" i="3"/>
  <c r="AK96" i="3"/>
  <c r="AD96" i="3"/>
  <c r="AL96" i="3"/>
  <c r="AE96" i="3"/>
  <c r="AM96" i="3"/>
  <c r="AF96" i="3"/>
  <c r="AN96" i="3"/>
  <c r="Y96" i="3"/>
  <c r="AG96" i="3"/>
  <c r="AO96" i="3"/>
  <c r="Z96" i="3"/>
  <c r="AH96" i="3"/>
  <c r="AA96" i="3"/>
  <c r="AI96" i="3"/>
  <c r="AB96" i="3"/>
  <c r="AJ96" i="3"/>
  <c r="AA144" i="3"/>
  <c r="AI144" i="3"/>
  <c r="AB144" i="3"/>
  <c r="AJ144" i="3"/>
  <c r="AC144" i="3"/>
  <c r="AK144" i="3"/>
  <c r="AD144" i="3"/>
  <c r="AL144" i="3"/>
  <c r="AE144" i="3"/>
  <c r="AM144" i="3"/>
  <c r="AF144" i="3"/>
  <c r="AN144" i="3"/>
  <c r="Y144" i="3"/>
  <c r="AG144" i="3"/>
  <c r="AO144" i="3"/>
  <c r="Z144" i="3"/>
  <c r="AH144" i="3"/>
  <c r="AA136" i="3"/>
  <c r="AI136" i="3"/>
  <c r="AB136" i="3"/>
  <c r="AJ136" i="3"/>
  <c r="AC136" i="3"/>
  <c r="AK136" i="3"/>
  <c r="AD136" i="3"/>
  <c r="AL136" i="3"/>
  <c r="AE136" i="3"/>
  <c r="AM136" i="3"/>
  <c r="AF136" i="3"/>
  <c r="AN136" i="3"/>
  <c r="Y136" i="3"/>
  <c r="AG136" i="3"/>
  <c r="AO136" i="3"/>
  <c r="Z136" i="3"/>
  <c r="AH136" i="3"/>
  <c r="AD198" i="3"/>
  <c r="AL198" i="3"/>
  <c r="AE198" i="3"/>
  <c r="AM198" i="3"/>
  <c r="AF198" i="3"/>
  <c r="AN198" i="3"/>
  <c r="Z198" i="3"/>
  <c r="AH198" i="3"/>
  <c r="AA198" i="3"/>
  <c r="AI198" i="3"/>
  <c r="Y193" i="3"/>
  <c r="AG193" i="3"/>
  <c r="AO193" i="3"/>
  <c r="Z193" i="3"/>
  <c r="AH193" i="3"/>
  <c r="AA193" i="3"/>
  <c r="AI193" i="3"/>
  <c r="AC193" i="3"/>
  <c r="AK193" i="3"/>
  <c r="AD193" i="3"/>
  <c r="AL193" i="3"/>
  <c r="AF193" i="3"/>
  <c r="AN193" i="3"/>
  <c r="AC165" i="3"/>
  <c r="AK165" i="3"/>
  <c r="AD165" i="3"/>
  <c r="AL165" i="3"/>
  <c r="AE165" i="3"/>
  <c r="AM165" i="3"/>
  <c r="AF165" i="3"/>
  <c r="AN165" i="3"/>
  <c r="Y165" i="3"/>
  <c r="AG165" i="3"/>
  <c r="AO165" i="3"/>
  <c r="Z165" i="3"/>
  <c r="AH165" i="3"/>
  <c r="AB165" i="3"/>
  <c r="AJ165" i="3"/>
  <c r="AA159" i="3"/>
  <c r="AI159" i="3"/>
  <c r="AB159" i="3"/>
  <c r="AJ159" i="3"/>
  <c r="AF159" i="3"/>
  <c r="AN159" i="3"/>
  <c r="AK159" i="3"/>
  <c r="Y159" i="3"/>
  <c r="AL159" i="3"/>
  <c r="Z159" i="3"/>
  <c r="AM159" i="3"/>
  <c r="AC159" i="3"/>
  <c r="AO159" i="3"/>
  <c r="AD159" i="3"/>
  <c r="AE159" i="3"/>
  <c r="AH159" i="3"/>
  <c r="AA27" i="3"/>
  <c r="AI27" i="3"/>
  <c r="AC27" i="3"/>
  <c r="AK27" i="3"/>
  <c r="AE27" i="3"/>
  <c r="AM27" i="3"/>
  <c r="AH27" i="3"/>
  <c r="AJ27" i="3"/>
  <c r="Y27" i="3"/>
  <c r="AL27" i="3"/>
  <c r="Z27" i="3"/>
  <c r="AN27" i="3"/>
  <c r="AB27" i="3"/>
  <c r="AO27" i="3"/>
  <c r="AD27" i="3"/>
  <c r="AF27" i="3"/>
  <c r="AG27" i="3"/>
  <c r="AO206" i="3"/>
  <c r="AF205" i="3"/>
  <c r="Y202" i="3"/>
  <c r="AM201" i="3"/>
  <c r="AA200" i="3"/>
  <c r="AK199" i="3"/>
  <c r="AB198" i="3"/>
  <c r="AN197" i="3"/>
  <c r="AD195" i="3"/>
  <c r="AN194" i="3"/>
  <c r="AC191" i="3"/>
  <c r="AO190" i="3"/>
  <c r="AH188" i="3"/>
  <c r="AN186" i="3"/>
  <c r="AC183" i="3"/>
  <c r="AO182" i="3"/>
  <c r="AL179" i="3"/>
  <c r="AD176" i="3"/>
  <c r="AK175" i="3"/>
  <c r="AH172" i="3"/>
  <c r="AN170" i="3"/>
  <c r="AM169" i="3"/>
  <c r="AL168" i="3"/>
  <c r="AK167" i="3"/>
  <c r="AJ166" i="3"/>
  <c r="AI165" i="3"/>
  <c r="AE161" i="3"/>
  <c r="X83" i="1"/>
  <c r="X186" i="1"/>
  <c r="AC173" i="3"/>
  <c r="AK173" i="3"/>
  <c r="AD173" i="3"/>
  <c r="AL173" i="3"/>
  <c r="AE173" i="3"/>
  <c r="AM173" i="3"/>
  <c r="Y173" i="3"/>
  <c r="AG173" i="3"/>
  <c r="AO173" i="3"/>
  <c r="Z173" i="3"/>
  <c r="AH173" i="3"/>
  <c r="AB173" i="3"/>
  <c r="AJ173" i="3"/>
  <c r="Z127" i="3"/>
  <c r="AH127" i="3"/>
  <c r="AA127" i="3"/>
  <c r="AI127" i="3"/>
  <c r="AB127" i="3"/>
  <c r="AJ127" i="3"/>
  <c r="AC127" i="3"/>
  <c r="AK127" i="3"/>
  <c r="AD127" i="3"/>
  <c r="AL127" i="3"/>
  <c r="AE127" i="3"/>
  <c r="AM127" i="3"/>
  <c r="AF127" i="3"/>
  <c r="AN127" i="3"/>
  <c r="Y127" i="3"/>
  <c r="AG127" i="3"/>
  <c r="AO127" i="3"/>
  <c r="AB119" i="3"/>
  <c r="AJ119" i="3"/>
  <c r="Y119" i="3"/>
  <c r="AG119" i="3"/>
  <c r="AF119" i="3"/>
  <c r="AH119" i="3"/>
  <c r="AI119" i="3"/>
  <c r="Z119" i="3"/>
  <c r="AK119" i="3"/>
  <c r="AA119" i="3"/>
  <c r="AL119" i="3"/>
  <c r="AC119" i="3"/>
  <c r="AM119" i="3"/>
  <c r="AD119" i="3"/>
  <c r="AN119" i="3"/>
  <c r="AE119" i="3"/>
  <c r="AO119" i="3"/>
  <c r="AF115" i="3"/>
  <c r="AN115" i="3"/>
  <c r="Y115" i="3"/>
  <c r="AG115" i="3"/>
  <c r="Z115" i="3"/>
  <c r="AH115" i="3"/>
  <c r="AA115" i="3"/>
  <c r="AI115" i="3"/>
  <c r="AB115" i="3"/>
  <c r="AJ115" i="3"/>
  <c r="AC115" i="3"/>
  <c r="AK115" i="3"/>
  <c r="AD115" i="3"/>
  <c r="AE115" i="3"/>
  <c r="AL115" i="3"/>
  <c r="AM115" i="3"/>
  <c r="AO115" i="3"/>
  <c r="AB85" i="3"/>
  <c r="AJ85" i="3"/>
  <c r="AC85" i="3"/>
  <c r="AK85" i="3"/>
  <c r="Y85" i="3"/>
  <c r="AG85" i="3"/>
  <c r="AO85" i="3"/>
  <c r="AD85" i="3"/>
  <c r="AE85" i="3"/>
  <c r="AF85" i="3"/>
  <c r="AH85" i="3"/>
  <c r="AI85" i="3"/>
  <c r="AL85" i="3"/>
  <c r="Z85" i="3"/>
  <c r="AM85" i="3"/>
  <c r="AN85" i="3"/>
  <c r="AA85" i="3"/>
  <c r="AD79" i="3"/>
  <c r="AL79" i="3"/>
  <c r="AE79" i="3"/>
  <c r="AM79" i="3"/>
  <c r="AF79" i="3"/>
  <c r="AN79" i="3"/>
  <c r="Y79" i="3"/>
  <c r="AG79" i="3"/>
  <c r="AO79" i="3"/>
  <c r="Z79" i="3"/>
  <c r="AH79" i="3"/>
  <c r="AA79" i="3"/>
  <c r="AI79" i="3"/>
  <c r="AB79" i="3"/>
  <c r="AC79" i="3"/>
  <c r="AJ79" i="3"/>
  <c r="AK79" i="3"/>
  <c r="Z67" i="3"/>
  <c r="AH67" i="3"/>
  <c r="AA67" i="3"/>
  <c r="AI67" i="3"/>
  <c r="AB67" i="3"/>
  <c r="AJ67" i="3"/>
  <c r="AC67" i="3"/>
  <c r="AK67" i="3"/>
  <c r="AD67" i="3"/>
  <c r="AL67" i="3"/>
  <c r="AE67" i="3"/>
  <c r="AM67" i="3"/>
  <c r="AG67" i="3"/>
  <c r="AN67" i="3"/>
  <c r="AO67" i="3"/>
  <c r="Y67" i="3"/>
  <c r="AF67" i="3"/>
  <c r="Z61" i="3"/>
  <c r="AH61" i="3"/>
  <c r="AA61" i="3"/>
  <c r="AI61" i="3"/>
  <c r="AB61" i="3"/>
  <c r="AJ61" i="3"/>
  <c r="AG61" i="3"/>
  <c r="AK61" i="3"/>
  <c r="AL61" i="3"/>
  <c r="Y61" i="3"/>
  <c r="AM61" i="3"/>
  <c r="AC61" i="3"/>
  <c r="AN61" i="3"/>
  <c r="AD61" i="3"/>
  <c r="AO61" i="3"/>
  <c r="AE61" i="3"/>
  <c r="AF61" i="3"/>
  <c r="AB55" i="3"/>
  <c r="AJ55" i="3"/>
  <c r="AC55" i="3"/>
  <c r="AK55" i="3"/>
  <c r="AD55" i="3"/>
  <c r="AL55" i="3"/>
  <c r="AF55" i="3"/>
  <c r="AN55" i="3"/>
  <c r="AE55" i="3"/>
  <c r="AG55" i="3"/>
  <c r="AH55" i="3"/>
  <c r="AI55" i="3"/>
  <c r="AM55" i="3"/>
  <c r="Y55" i="3"/>
  <c r="AO55" i="3"/>
  <c r="Z55" i="3"/>
  <c r="AA55" i="3"/>
  <c r="AA43" i="3"/>
  <c r="AI43" i="3"/>
  <c r="AC43" i="3"/>
  <c r="AK43" i="3"/>
  <c r="AE43" i="3"/>
  <c r="AM43" i="3"/>
  <c r="AF43" i="3"/>
  <c r="AG43" i="3"/>
  <c r="AH43" i="3"/>
  <c r="AJ43" i="3"/>
  <c r="Y43" i="3"/>
  <c r="AL43" i="3"/>
  <c r="Z43" i="3"/>
  <c r="AN43" i="3"/>
  <c r="AO43" i="3"/>
  <c r="AB43" i="3"/>
  <c r="AD43" i="3"/>
  <c r="AC37" i="3"/>
  <c r="AK37" i="3"/>
  <c r="AE37" i="3"/>
  <c r="AM37" i="3"/>
  <c r="Y37" i="3"/>
  <c r="AG37" i="3"/>
  <c r="AO37" i="3"/>
  <c r="AJ37" i="3"/>
  <c r="Z37" i="3"/>
  <c r="AL37" i="3"/>
  <c r="AA37" i="3"/>
  <c r="AN37" i="3"/>
  <c r="AB37" i="3"/>
  <c r="AD37" i="3"/>
  <c r="AF37" i="3"/>
  <c r="AH37" i="3"/>
  <c r="AI37" i="3"/>
  <c r="AE31" i="3"/>
  <c r="AM31" i="3"/>
  <c r="Y31" i="3"/>
  <c r="AG31" i="3"/>
  <c r="AO31" i="3"/>
  <c r="AA31" i="3"/>
  <c r="AI31" i="3"/>
  <c r="AD31" i="3"/>
  <c r="AF31" i="3"/>
  <c r="AH31" i="3"/>
  <c r="AJ31" i="3"/>
  <c r="AK31" i="3"/>
  <c r="Z31" i="3"/>
  <c r="AL31" i="3"/>
  <c r="AN31" i="3"/>
  <c r="AB31" i="3"/>
  <c r="AC31" i="3"/>
  <c r="AB20" i="3"/>
  <c r="AJ20" i="3"/>
  <c r="AC20" i="3"/>
  <c r="AD20" i="3"/>
  <c r="AL20" i="3"/>
  <c r="AF20" i="3"/>
  <c r="AN20" i="3"/>
  <c r="Z20" i="3"/>
  <c r="AO20" i="3"/>
  <c r="AA20" i="3"/>
  <c r="AE20" i="3"/>
  <c r="AG20" i="3"/>
  <c r="AH20" i="3"/>
  <c r="AI20" i="3"/>
  <c r="Y20" i="3"/>
  <c r="AK20" i="3"/>
  <c r="AM20" i="3"/>
  <c r="AE8" i="3"/>
  <c r="AM8" i="3"/>
  <c r="AF8" i="3"/>
  <c r="AN8" i="3"/>
  <c r="Y8" i="3"/>
  <c r="AG8" i="3"/>
  <c r="AO8" i="3"/>
  <c r="Z8" i="3"/>
  <c r="AH8" i="3"/>
  <c r="AA8" i="3"/>
  <c r="AI8" i="3"/>
  <c r="AB8" i="3"/>
  <c r="AJ8" i="3"/>
  <c r="AC8" i="3"/>
  <c r="AK8" i="3"/>
  <c r="AD8" i="3"/>
  <c r="AL8" i="3"/>
  <c r="AF107" i="3"/>
  <c r="AN107" i="3"/>
  <c r="Y107" i="3"/>
  <c r="AG107" i="3"/>
  <c r="AO107" i="3"/>
  <c r="Z107" i="3"/>
  <c r="AH107" i="3"/>
  <c r="AA107" i="3"/>
  <c r="AI107" i="3"/>
  <c r="AB107" i="3"/>
  <c r="AJ107" i="3"/>
  <c r="AC107" i="3"/>
  <c r="AK107" i="3"/>
  <c r="AD107" i="3"/>
  <c r="AL107" i="3"/>
  <c r="AM107" i="3"/>
  <c r="AE107" i="3"/>
  <c r="AB95" i="3"/>
  <c r="AJ95" i="3"/>
  <c r="AC95" i="3"/>
  <c r="AK95" i="3"/>
  <c r="AD95" i="3"/>
  <c r="AL95" i="3"/>
  <c r="AE95" i="3"/>
  <c r="AM95" i="3"/>
  <c r="AF95" i="3"/>
  <c r="AN95" i="3"/>
  <c r="Y95" i="3"/>
  <c r="AG95" i="3"/>
  <c r="AO95" i="3"/>
  <c r="Z95" i="3"/>
  <c r="AH95" i="3"/>
  <c r="AA95" i="3"/>
  <c r="Z143" i="3"/>
  <c r="AH143" i="3"/>
  <c r="AA143" i="3"/>
  <c r="AI143" i="3"/>
  <c r="AB143" i="3"/>
  <c r="AJ143" i="3"/>
  <c r="AC143" i="3"/>
  <c r="AK143" i="3"/>
  <c r="AD143" i="3"/>
  <c r="AL143" i="3"/>
  <c r="AE143" i="3"/>
  <c r="AM143" i="3"/>
  <c r="AF143" i="3"/>
  <c r="AN143" i="3"/>
  <c r="Y143" i="3"/>
  <c r="AG143" i="3"/>
  <c r="AO143" i="3"/>
  <c r="Z135" i="3"/>
  <c r="AH135" i="3"/>
  <c r="AA135" i="3"/>
  <c r="AI135" i="3"/>
  <c r="AB135" i="3"/>
  <c r="AJ135" i="3"/>
  <c r="AC135" i="3"/>
  <c r="AK135" i="3"/>
  <c r="AD135" i="3"/>
  <c r="AL135" i="3"/>
  <c r="AE135" i="3"/>
  <c r="AM135" i="3"/>
  <c r="AF135" i="3"/>
  <c r="AN135" i="3"/>
  <c r="Y135" i="3"/>
  <c r="AG135" i="3"/>
  <c r="AO135" i="3"/>
  <c r="X198" i="1"/>
  <c r="AC164" i="3"/>
  <c r="AK164" i="3"/>
  <c r="Z164" i="3"/>
  <c r="AI164" i="3"/>
  <c r="AA164" i="3"/>
  <c r="AJ164" i="3"/>
  <c r="AB164" i="3"/>
  <c r="AL164" i="3"/>
  <c r="AD164" i="3"/>
  <c r="AM164" i="3"/>
  <c r="AE164" i="3"/>
  <c r="AN164" i="3"/>
  <c r="AF164" i="3"/>
  <c r="AO164" i="3"/>
  <c r="Y164" i="3"/>
  <c r="AH164" i="3"/>
  <c r="Z158" i="3"/>
  <c r="AH158" i="3"/>
  <c r="AA158" i="3"/>
  <c r="AI158" i="3"/>
  <c r="AE158" i="3"/>
  <c r="AM158" i="3"/>
  <c r="Y158" i="3"/>
  <c r="AL158" i="3"/>
  <c r="AB158" i="3"/>
  <c r="AN158" i="3"/>
  <c r="AC158" i="3"/>
  <c r="AO158" i="3"/>
  <c r="AD158" i="3"/>
  <c r="AF158" i="3"/>
  <c r="AG158" i="3"/>
  <c r="AK158" i="3"/>
  <c r="AB152" i="3"/>
  <c r="AJ152" i="3"/>
  <c r="AC152" i="3"/>
  <c r="AK152" i="3"/>
  <c r="AE152" i="3"/>
  <c r="AM152" i="3"/>
  <c r="AF152" i="3"/>
  <c r="AN152" i="3"/>
  <c r="Y152" i="3"/>
  <c r="AG152" i="3"/>
  <c r="AO152" i="3"/>
  <c r="AA152" i="3"/>
  <c r="AD152" i="3"/>
  <c r="AH152" i="3"/>
  <c r="AI152" i="3"/>
  <c r="AL152" i="3"/>
  <c r="Z152" i="3"/>
  <c r="D11" i="1"/>
  <c r="AB28" i="3"/>
  <c r="AJ28" i="3"/>
  <c r="AD28" i="3"/>
  <c r="AL28" i="3"/>
  <c r="AF28" i="3"/>
  <c r="AN28" i="3"/>
  <c r="AG28" i="3"/>
  <c r="AH28" i="3"/>
  <c r="AI28" i="3"/>
  <c r="Y28" i="3"/>
  <c r="AK28" i="3"/>
  <c r="Z28" i="3"/>
  <c r="AM28" i="3"/>
  <c r="AA28" i="3"/>
  <c r="AO28" i="3"/>
  <c r="AC28" i="3"/>
  <c r="AE28" i="3"/>
  <c r="AK206" i="3"/>
  <c r="AB205" i="3"/>
  <c r="AM204" i="3"/>
  <c r="AJ201" i="3"/>
  <c r="AH199" i="3"/>
  <c r="Y198" i="3"/>
  <c r="AJ197" i="3"/>
  <c r="Y195" i="3"/>
  <c r="AK194" i="3"/>
  <c r="AJ190" i="3"/>
  <c r="AK186" i="3"/>
  <c r="Z183" i="3"/>
  <c r="AG179" i="3"/>
  <c r="AH175" i="3"/>
  <c r="AE169" i="3"/>
  <c r="AD168" i="3"/>
  <c r="AC167" i="3"/>
  <c r="AB166" i="3"/>
  <c r="AA165" i="3"/>
  <c r="C26" i="1"/>
  <c r="C64" i="1"/>
  <c r="D27" i="1"/>
  <c r="X17" i="1"/>
  <c r="X131" i="1"/>
  <c r="X213" i="1"/>
  <c r="X212" i="1"/>
  <c r="AD182" i="3"/>
  <c r="AL182" i="3"/>
  <c r="AE182" i="3"/>
  <c r="AM182" i="3"/>
  <c r="AF182" i="3"/>
  <c r="AN182" i="3"/>
  <c r="Z182" i="3"/>
  <c r="AH182" i="3"/>
  <c r="AA182" i="3"/>
  <c r="AI182" i="3"/>
  <c r="AC182" i="3"/>
  <c r="AK182" i="3"/>
  <c r="Y177" i="3"/>
  <c r="AG177" i="3"/>
  <c r="AO177" i="3"/>
  <c r="Z177" i="3"/>
  <c r="AH177" i="3"/>
  <c r="AA177" i="3"/>
  <c r="AI177" i="3"/>
  <c r="AC177" i="3"/>
  <c r="AK177" i="3"/>
  <c r="AD177" i="3"/>
  <c r="AL177" i="3"/>
  <c r="AF177" i="3"/>
  <c r="AN177" i="3"/>
  <c r="C106" i="1"/>
  <c r="D135" i="1"/>
  <c r="X32" i="1"/>
  <c r="X181" i="1"/>
  <c r="X87" i="1"/>
  <c r="X92" i="1"/>
  <c r="X19" i="1"/>
  <c r="X18" i="1"/>
  <c r="AB188" i="3"/>
  <c r="AJ188" i="3"/>
  <c r="AC188" i="3"/>
  <c r="AK188" i="3"/>
  <c r="AD188" i="3"/>
  <c r="AL188" i="3"/>
  <c r="AF188" i="3"/>
  <c r="AN188" i="3"/>
  <c r="Y188" i="3"/>
  <c r="AG188" i="3"/>
  <c r="AO188" i="3"/>
  <c r="AA188" i="3"/>
  <c r="AI188" i="3"/>
  <c r="AC181" i="3"/>
  <c r="AK181" i="3"/>
  <c r="AD181" i="3"/>
  <c r="AL181" i="3"/>
  <c r="AE181" i="3"/>
  <c r="AM181" i="3"/>
  <c r="Y181" i="3"/>
  <c r="AG181" i="3"/>
  <c r="AO181" i="3"/>
  <c r="Z181" i="3"/>
  <c r="AH181" i="3"/>
  <c r="AB181" i="3"/>
  <c r="AJ181" i="3"/>
  <c r="AB172" i="3"/>
  <c r="AJ172" i="3"/>
  <c r="AC172" i="3"/>
  <c r="AK172" i="3"/>
  <c r="AD172" i="3"/>
  <c r="AL172" i="3"/>
  <c r="AF172" i="3"/>
  <c r="AN172" i="3"/>
  <c r="Y172" i="3"/>
  <c r="AG172" i="3"/>
  <c r="AO172" i="3"/>
  <c r="AA172" i="3"/>
  <c r="AI172" i="3"/>
  <c r="Y126" i="3"/>
  <c r="AG126" i="3"/>
  <c r="AO126" i="3"/>
  <c r="Z126" i="3"/>
  <c r="AH126" i="3"/>
  <c r="AA126" i="3"/>
  <c r="AI126" i="3"/>
  <c r="AB126" i="3"/>
  <c r="AJ126" i="3"/>
  <c r="AC126" i="3"/>
  <c r="AK126" i="3"/>
  <c r="AD126" i="3"/>
  <c r="AL126" i="3"/>
  <c r="AE126" i="3"/>
  <c r="AM126" i="3"/>
  <c r="AF126" i="3"/>
  <c r="AN126" i="3"/>
  <c r="AE114" i="3"/>
  <c r="AM114" i="3"/>
  <c r="AF114" i="3"/>
  <c r="AN114" i="3"/>
  <c r="Y114" i="3"/>
  <c r="AG114" i="3"/>
  <c r="AO114" i="3"/>
  <c r="Z114" i="3"/>
  <c r="AH114" i="3"/>
  <c r="AA114" i="3"/>
  <c r="AI114" i="3"/>
  <c r="AB114" i="3"/>
  <c r="AJ114" i="3"/>
  <c r="AC114" i="3"/>
  <c r="AK114" i="3"/>
  <c r="AD114" i="3"/>
  <c r="AL114" i="3"/>
  <c r="Z93" i="3"/>
  <c r="AH93" i="3"/>
  <c r="AA93" i="3"/>
  <c r="AI93" i="3"/>
  <c r="AB93" i="3"/>
  <c r="AJ93" i="3"/>
  <c r="AC93" i="3"/>
  <c r="AK93" i="3"/>
  <c r="AD93" i="3"/>
  <c r="AL93" i="3"/>
  <c r="AE93" i="3"/>
  <c r="AM93" i="3"/>
  <c r="AF93" i="3"/>
  <c r="AN93" i="3"/>
  <c r="Y93" i="3"/>
  <c r="AG93" i="3"/>
  <c r="AO93" i="3"/>
  <c r="AA84" i="3"/>
  <c r="AI84" i="3"/>
  <c r="AB84" i="3"/>
  <c r="AJ84" i="3"/>
  <c r="AC84" i="3"/>
  <c r="AK84" i="3"/>
  <c r="AF84" i="3"/>
  <c r="AN84" i="3"/>
  <c r="Z84" i="3"/>
  <c r="AD84" i="3"/>
  <c r="AE84" i="3"/>
  <c r="AG84" i="3"/>
  <c r="AH84" i="3"/>
  <c r="AL84" i="3"/>
  <c r="AM84" i="3"/>
  <c r="AO84" i="3"/>
  <c r="Y84" i="3"/>
  <c r="AC78" i="3"/>
  <c r="AK78" i="3"/>
  <c r="AD78" i="3"/>
  <c r="AL78" i="3"/>
  <c r="AE78" i="3"/>
  <c r="AM78" i="3"/>
  <c r="AF78" i="3"/>
  <c r="AN78" i="3"/>
  <c r="Y78" i="3"/>
  <c r="AG78" i="3"/>
  <c r="AO78" i="3"/>
  <c r="Z78" i="3"/>
  <c r="AH78" i="3"/>
  <c r="AA78" i="3"/>
  <c r="AB78" i="3"/>
  <c r="AI78" i="3"/>
  <c r="AJ78" i="3"/>
  <c r="AF73" i="3"/>
  <c r="AN73" i="3"/>
  <c r="Y73" i="3"/>
  <c r="AG73" i="3"/>
  <c r="AO73" i="3"/>
  <c r="Z73" i="3"/>
  <c r="AH73" i="3"/>
  <c r="AA73" i="3"/>
  <c r="AI73" i="3"/>
  <c r="AB73" i="3"/>
  <c r="AJ73" i="3"/>
  <c r="AC73" i="3"/>
  <c r="AK73" i="3"/>
  <c r="AD73" i="3"/>
  <c r="AE73" i="3"/>
  <c r="AL73" i="3"/>
  <c r="AM73" i="3"/>
  <c r="Y66" i="3"/>
  <c r="AG66" i="3"/>
  <c r="AO66" i="3"/>
  <c r="Z66" i="3"/>
  <c r="AH66" i="3"/>
  <c r="AA66" i="3"/>
  <c r="AI66" i="3"/>
  <c r="AB66" i="3"/>
  <c r="AJ66" i="3"/>
  <c r="AC66" i="3"/>
  <c r="AK66" i="3"/>
  <c r="AD66" i="3"/>
  <c r="AL66" i="3"/>
  <c r="AE66" i="3"/>
  <c r="AF66" i="3"/>
  <c r="AM66" i="3"/>
  <c r="AN66" i="3"/>
  <c r="AB48" i="3"/>
  <c r="AJ48" i="3"/>
  <c r="AC48" i="3"/>
  <c r="AK48" i="3"/>
  <c r="AD48" i="3"/>
  <c r="AL48" i="3"/>
  <c r="AE48" i="3"/>
  <c r="AM48" i="3"/>
  <c r="AF48" i="3"/>
  <c r="AN48" i="3"/>
  <c r="Y48" i="3"/>
  <c r="AG48" i="3"/>
  <c r="AO48" i="3"/>
  <c r="Z48" i="3"/>
  <c r="AA48" i="3"/>
  <c r="AH48" i="3"/>
  <c r="AI48" i="3"/>
  <c r="Z42" i="3"/>
  <c r="AH42" i="3"/>
  <c r="AB42" i="3"/>
  <c r="AJ42" i="3"/>
  <c r="AD42" i="3"/>
  <c r="AL42" i="3"/>
  <c r="AG42" i="3"/>
  <c r="AI42" i="3"/>
  <c r="AK42" i="3"/>
  <c r="Y42" i="3"/>
  <c r="AM42" i="3"/>
  <c r="AA42" i="3"/>
  <c r="AN42" i="3"/>
  <c r="AC42" i="3"/>
  <c r="AO42" i="3"/>
  <c r="AE42" i="3"/>
  <c r="AF42" i="3"/>
  <c r="AB36" i="3"/>
  <c r="AJ36" i="3"/>
  <c r="AD36" i="3"/>
  <c r="AL36" i="3"/>
  <c r="AF36" i="3"/>
  <c r="AN36" i="3"/>
  <c r="Y36" i="3"/>
  <c r="AK36" i="3"/>
  <c r="Z36" i="3"/>
  <c r="AM36" i="3"/>
  <c r="AA36" i="3"/>
  <c r="AO36" i="3"/>
  <c r="AC36" i="3"/>
  <c r="AE36" i="3"/>
  <c r="AG36" i="3"/>
  <c r="AH36" i="3"/>
  <c r="AI36" i="3"/>
  <c r="AD30" i="3"/>
  <c r="AL30" i="3"/>
  <c r="AF30" i="3"/>
  <c r="AN30" i="3"/>
  <c r="Z30" i="3"/>
  <c r="AH30" i="3"/>
  <c r="AE30" i="3"/>
  <c r="AG30" i="3"/>
  <c r="AI30" i="3"/>
  <c r="AJ30" i="3"/>
  <c r="Y30" i="3"/>
  <c r="AK30" i="3"/>
  <c r="AA30" i="3"/>
  <c r="AM30" i="3"/>
  <c r="AB30" i="3"/>
  <c r="AC30" i="3"/>
  <c r="AO30" i="3"/>
  <c r="AA19" i="3"/>
  <c r="AI19" i="3"/>
  <c r="AB19" i="3"/>
  <c r="AJ19" i="3"/>
  <c r="AC19" i="3"/>
  <c r="AK19" i="3"/>
  <c r="AE19" i="3"/>
  <c r="AM19" i="3"/>
  <c r="Y19" i="3"/>
  <c r="AO19" i="3"/>
  <c r="Z19" i="3"/>
  <c r="AD19" i="3"/>
  <c r="AF19" i="3"/>
  <c r="AG19" i="3"/>
  <c r="AH19" i="3"/>
  <c r="AL19" i="3"/>
  <c r="AN19" i="3"/>
  <c r="AD14" i="3"/>
  <c r="AL14" i="3"/>
  <c r="AE14" i="3"/>
  <c r="AM14" i="3"/>
  <c r="AF14" i="3"/>
  <c r="AN14" i="3"/>
  <c r="Y14" i="3"/>
  <c r="AG14" i="3"/>
  <c r="AO14" i="3"/>
  <c r="Z14" i="3"/>
  <c r="AH14" i="3"/>
  <c r="AK14" i="3"/>
  <c r="AA14" i="3"/>
  <c r="AB14" i="3"/>
  <c r="AC14" i="3"/>
  <c r="AI14" i="3"/>
  <c r="AJ14" i="3"/>
  <c r="AD7" i="3"/>
  <c r="AL7" i="3"/>
  <c r="AE7" i="3"/>
  <c r="AM7" i="3"/>
  <c r="AF7" i="3"/>
  <c r="AN7" i="3"/>
  <c r="Y7" i="3"/>
  <c r="AG7" i="3"/>
  <c r="AO7" i="3"/>
  <c r="Z7" i="3"/>
  <c r="AH7" i="3"/>
  <c r="AA7" i="3"/>
  <c r="AI7" i="3"/>
  <c r="AB7" i="3"/>
  <c r="AJ7" i="3"/>
  <c r="AC7" i="3"/>
  <c r="AK7" i="3"/>
  <c r="AE106" i="3"/>
  <c r="AM106" i="3"/>
  <c r="AF106" i="3"/>
  <c r="AN106" i="3"/>
  <c r="Y106" i="3"/>
  <c r="AG106" i="3"/>
  <c r="AO106" i="3"/>
  <c r="Z106" i="3"/>
  <c r="AH106" i="3"/>
  <c r="AA106" i="3"/>
  <c r="AI106" i="3"/>
  <c r="AB106" i="3"/>
  <c r="AJ106" i="3"/>
  <c r="AC106" i="3"/>
  <c r="AK106" i="3"/>
  <c r="AL106" i="3"/>
  <c r="AD106" i="3"/>
  <c r="Y100" i="3"/>
  <c r="AG100" i="3"/>
  <c r="AO100" i="3"/>
  <c r="Z100" i="3"/>
  <c r="AH100" i="3"/>
  <c r="AA100" i="3"/>
  <c r="AI100" i="3"/>
  <c r="AB100" i="3"/>
  <c r="AJ100" i="3"/>
  <c r="AC100" i="3"/>
  <c r="AK100" i="3"/>
  <c r="AD100" i="3"/>
  <c r="AL100" i="3"/>
  <c r="AE100" i="3"/>
  <c r="AM100" i="3"/>
  <c r="AF100" i="3"/>
  <c r="AN100" i="3"/>
  <c r="Y142" i="3"/>
  <c r="AG142" i="3"/>
  <c r="AO142" i="3"/>
  <c r="Z142" i="3"/>
  <c r="AH142" i="3"/>
  <c r="AA142" i="3"/>
  <c r="AI142" i="3"/>
  <c r="AB142" i="3"/>
  <c r="AJ142" i="3"/>
  <c r="AC142" i="3"/>
  <c r="AK142" i="3"/>
  <c r="AD142" i="3"/>
  <c r="AL142" i="3"/>
  <c r="AE142" i="3"/>
  <c r="AM142" i="3"/>
  <c r="AF142" i="3"/>
  <c r="AN142" i="3"/>
  <c r="Y134" i="3"/>
  <c r="AG134" i="3"/>
  <c r="AO134" i="3"/>
  <c r="Z134" i="3"/>
  <c r="AH134" i="3"/>
  <c r="AA134" i="3"/>
  <c r="AI134" i="3"/>
  <c r="AB134" i="3"/>
  <c r="AJ134" i="3"/>
  <c r="AC134" i="3"/>
  <c r="AK134" i="3"/>
  <c r="AD134" i="3"/>
  <c r="AL134" i="3"/>
  <c r="AE134" i="3"/>
  <c r="AM134" i="3"/>
  <c r="AF134" i="3"/>
  <c r="AN134" i="3"/>
  <c r="AB196" i="3"/>
  <c r="AJ196" i="3"/>
  <c r="AC196" i="3"/>
  <c r="AK196" i="3"/>
  <c r="AD196" i="3"/>
  <c r="AL196" i="3"/>
  <c r="AF196" i="3"/>
  <c r="AN196" i="3"/>
  <c r="Y196" i="3"/>
  <c r="AG196" i="3"/>
  <c r="AO196" i="3"/>
  <c r="AA196" i="3"/>
  <c r="AI196" i="3"/>
  <c r="X201" i="1"/>
  <c r="AE191" i="3"/>
  <c r="AM191" i="3"/>
  <c r="AF191" i="3"/>
  <c r="AN191" i="3"/>
  <c r="Y191" i="3"/>
  <c r="AG191" i="3"/>
  <c r="AO191" i="3"/>
  <c r="AA191" i="3"/>
  <c r="AI191" i="3"/>
  <c r="AB191" i="3"/>
  <c r="AJ191" i="3"/>
  <c r="AD191" i="3"/>
  <c r="AL191" i="3"/>
  <c r="AB163" i="3"/>
  <c r="AJ163" i="3"/>
  <c r="AF163" i="3"/>
  <c r="AO163" i="3"/>
  <c r="AG163" i="3"/>
  <c r="Y163" i="3"/>
  <c r="AH163" i="3"/>
  <c r="Z163" i="3"/>
  <c r="AI163" i="3"/>
  <c r="AA163" i="3"/>
  <c r="AK163" i="3"/>
  <c r="AC163" i="3"/>
  <c r="AL163" i="3"/>
  <c r="AE163" i="3"/>
  <c r="AN163" i="3"/>
  <c r="Y157" i="3"/>
  <c r="AG157" i="3"/>
  <c r="AO157" i="3"/>
  <c r="Z157" i="3"/>
  <c r="AH157" i="3"/>
  <c r="AD157" i="3"/>
  <c r="AL157" i="3"/>
  <c r="AA157" i="3"/>
  <c r="AM157" i="3"/>
  <c r="AB157" i="3"/>
  <c r="AN157" i="3"/>
  <c r="AC157" i="3"/>
  <c r="AE157" i="3"/>
  <c r="AF157" i="3"/>
  <c r="AI157" i="3"/>
  <c r="AK157" i="3"/>
  <c r="AA151" i="3"/>
  <c r="AI151" i="3"/>
  <c r="AB151" i="3"/>
  <c r="AJ151" i="3"/>
  <c r="AC151" i="3"/>
  <c r="AK151" i="3"/>
  <c r="AD151" i="3"/>
  <c r="AL151" i="3"/>
  <c r="AE151" i="3"/>
  <c r="AM151" i="3"/>
  <c r="AF151" i="3"/>
  <c r="AN151" i="3"/>
  <c r="AO151" i="3"/>
  <c r="Y151" i="3"/>
  <c r="Z151" i="3"/>
  <c r="AH151" i="3"/>
  <c r="Z26" i="3"/>
  <c r="AH26" i="3"/>
  <c r="AB26" i="3"/>
  <c r="AJ26" i="3"/>
  <c r="AD26" i="3"/>
  <c r="AL26" i="3"/>
  <c r="AK26" i="3"/>
  <c r="Y26" i="3"/>
  <c r="AM26" i="3"/>
  <c r="AA26" i="3"/>
  <c r="AN26" i="3"/>
  <c r="AC26" i="3"/>
  <c r="AO26" i="3"/>
  <c r="AE26" i="3"/>
  <c r="AF26" i="3"/>
  <c r="AG26" i="3"/>
  <c r="AI26" i="3"/>
  <c r="AJ206" i="3"/>
  <c r="AA205" i="3"/>
  <c r="AI204" i="3"/>
  <c r="AO202" i="3"/>
  <c r="AF201" i="3"/>
  <c r="AD199" i="3"/>
  <c r="AI197" i="3"/>
  <c r="AM193" i="3"/>
  <c r="AG190" i="3"/>
  <c r="Z188" i="3"/>
  <c r="AM185" i="3"/>
  <c r="AG182" i="3"/>
  <c r="AD179" i="3"/>
  <c r="AN178" i="3"/>
  <c r="AC175" i="3"/>
  <c r="AO174" i="3"/>
  <c r="Z172" i="3"/>
  <c r="AD155" i="3"/>
  <c r="Z186" i="3"/>
  <c r="AH186" i="3"/>
  <c r="AA186" i="3"/>
  <c r="AI186" i="3"/>
  <c r="AB186" i="3"/>
  <c r="AJ186" i="3"/>
  <c r="AD186" i="3"/>
  <c r="AL186" i="3"/>
  <c r="AE186" i="3"/>
  <c r="AM186" i="3"/>
  <c r="Y186" i="3"/>
  <c r="AG186" i="3"/>
  <c r="AO186" i="3"/>
  <c r="AB180" i="3"/>
  <c r="AJ180" i="3"/>
  <c r="AC180" i="3"/>
  <c r="AK180" i="3"/>
  <c r="AD180" i="3"/>
  <c r="AL180" i="3"/>
  <c r="AF180" i="3"/>
  <c r="AN180" i="3"/>
  <c r="Y180" i="3"/>
  <c r="AG180" i="3"/>
  <c r="AO180" i="3"/>
  <c r="AA180" i="3"/>
  <c r="AI180" i="3"/>
  <c r="AF176" i="3"/>
  <c r="AN176" i="3"/>
  <c r="Y176" i="3"/>
  <c r="AG176" i="3"/>
  <c r="AO176" i="3"/>
  <c r="Z176" i="3"/>
  <c r="AH176" i="3"/>
  <c r="AB176" i="3"/>
  <c r="AJ176" i="3"/>
  <c r="AC176" i="3"/>
  <c r="AK176" i="3"/>
  <c r="AE176" i="3"/>
  <c r="AM176" i="3"/>
  <c r="AF125" i="3"/>
  <c r="AN125" i="3"/>
  <c r="Y125" i="3"/>
  <c r="AG125" i="3"/>
  <c r="AO125" i="3"/>
  <c r="Z125" i="3"/>
  <c r="AH125" i="3"/>
  <c r="AA125" i="3"/>
  <c r="AI125" i="3"/>
  <c r="AB125" i="3"/>
  <c r="AJ125" i="3"/>
  <c r="AC125" i="3"/>
  <c r="AK125" i="3"/>
  <c r="AD125" i="3"/>
  <c r="AL125" i="3"/>
  <c r="AE125" i="3"/>
  <c r="AM125" i="3"/>
  <c r="X125" i="1"/>
  <c r="AD113" i="3"/>
  <c r="AL113" i="3"/>
  <c r="AE113" i="3"/>
  <c r="AM113" i="3"/>
  <c r="AF113" i="3"/>
  <c r="AN113" i="3"/>
  <c r="Y113" i="3"/>
  <c r="AG113" i="3"/>
  <c r="AO113" i="3"/>
  <c r="Z113" i="3"/>
  <c r="AH113" i="3"/>
  <c r="AA113" i="3"/>
  <c r="AI113" i="3"/>
  <c r="AB113" i="3"/>
  <c r="AJ113" i="3"/>
  <c r="AC113" i="3"/>
  <c r="AK113" i="3"/>
  <c r="AE90" i="3"/>
  <c r="AM90" i="3"/>
  <c r="AF90" i="3"/>
  <c r="AN90" i="3"/>
  <c r="Y90" i="3"/>
  <c r="AG90" i="3"/>
  <c r="AO90" i="3"/>
  <c r="Z90" i="3"/>
  <c r="AH90" i="3"/>
  <c r="AA90" i="3"/>
  <c r="AI90" i="3"/>
  <c r="AB90" i="3"/>
  <c r="AJ90" i="3"/>
  <c r="AC90" i="3"/>
  <c r="AK90" i="3"/>
  <c r="AD90" i="3"/>
  <c r="AL90" i="3"/>
  <c r="AB77" i="3"/>
  <c r="AJ77" i="3"/>
  <c r="AC77" i="3"/>
  <c r="AK77" i="3"/>
  <c r="AD77" i="3"/>
  <c r="AL77" i="3"/>
  <c r="AE77" i="3"/>
  <c r="AM77" i="3"/>
  <c r="AF77" i="3"/>
  <c r="AN77" i="3"/>
  <c r="Y77" i="3"/>
  <c r="AG77" i="3"/>
  <c r="AO77" i="3"/>
  <c r="AH77" i="3"/>
  <c r="AI77" i="3"/>
  <c r="Z77" i="3"/>
  <c r="AA77" i="3"/>
  <c r="AE72" i="3"/>
  <c r="AM72" i="3"/>
  <c r="AF72" i="3"/>
  <c r="AN72" i="3"/>
  <c r="Y72" i="3"/>
  <c r="AG72" i="3"/>
  <c r="AO72" i="3"/>
  <c r="Z72" i="3"/>
  <c r="AH72" i="3"/>
  <c r="AA72" i="3"/>
  <c r="AI72" i="3"/>
  <c r="AB72" i="3"/>
  <c r="AJ72" i="3"/>
  <c r="AC72" i="3"/>
  <c r="AD72" i="3"/>
  <c r="AK72" i="3"/>
  <c r="AL72" i="3"/>
  <c r="AC64" i="3"/>
  <c r="AK64" i="3"/>
  <c r="AE64" i="3"/>
  <c r="AM64" i="3"/>
  <c r="AA64" i="3"/>
  <c r="AL64" i="3"/>
  <c r="AB64" i="3"/>
  <c r="AN64" i="3"/>
  <c r="AD64" i="3"/>
  <c r="AO64" i="3"/>
  <c r="AF64" i="3"/>
  <c r="AG64" i="3"/>
  <c r="AH64" i="3"/>
  <c r="Y64" i="3"/>
  <c r="Z64" i="3"/>
  <c r="AI64" i="3"/>
  <c r="AJ64" i="3"/>
  <c r="Y60" i="3"/>
  <c r="AG60" i="3"/>
  <c r="AO60" i="3"/>
  <c r="Z60" i="3"/>
  <c r="AH60" i="3"/>
  <c r="AA60" i="3"/>
  <c r="AI60" i="3"/>
  <c r="AC60" i="3"/>
  <c r="AK60" i="3"/>
  <c r="AF60" i="3"/>
  <c r="AJ60" i="3"/>
  <c r="AL60" i="3"/>
  <c r="AM60" i="3"/>
  <c r="AN60" i="3"/>
  <c r="AB60" i="3"/>
  <c r="AD60" i="3"/>
  <c r="AE60" i="3"/>
  <c r="AA54" i="3"/>
  <c r="AI54" i="3"/>
  <c r="AB54" i="3"/>
  <c r="AJ54" i="3"/>
  <c r="AC54" i="3"/>
  <c r="AK54" i="3"/>
  <c r="AE54" i="3"/>
  <c r="AM54" i="3"/>
  <c r="AD54" i="3"/>
  <c r="AF54" i="3"/>
  <c r="AG54" i="3"/>
  <c r="AH54" i="3"/>
  <c r="AL54" i="3"/>
  <c r="AN54" i="3"/>
  <c r="Y54" i="3"/>
  <c r="Z54" i="3"/>
  <c r="AO54" i="3"/>
  <c r="AA47" i="3"/>
  <c r="AI47" i="3"/>
  <c r="AB47" i="3"/>
  <c r="AJ47" i="3"/>
  <c r="AC47" i="3"/>
  <c r="AK47" i="3"/>
  <c r="AD47" i="3"/>
  <c r="AL47" i="3"/>
  <c r="AE47" i="3"/>
  <c r="AM47" i="3"/>
  <c r="AF47" i="3"/>
  <c r="AN47" i="3"/>
  <c r="AG47" i="3"/>
  <c r="AH47" i="3"/>
  <c r="AO47" i="3"/>
  <c r="Y47" i="3"/>
  <c r="Z47" i="3"/>
  <c r="Y41" i="3"/>
  <c r="AG41" i="3"/>
  <c r="AO41" i="3"/>
  <c r="AA41" i="3"/>
  <c r="AI41" i="3"/>
  <c r="AC41" i="3"/>
  <c r="AK41" i="3"/>
  <c r="AH41" i="3"/>
  <c r="AJ41" i="3"/>
  <c r="AL41" i="3"/>
  <c r="Z41" i="3"/>
  <c r="AM41" i="3"/>
  <c r="AB41" i="3"/>
  <c r="AN41" i="3"/>
  <c r="AD41" i="3"/>
  <c r="AE41" i="3"/>
  <c r="AF41" i="3"/>
  <c r="AA35" i="3"/>
  <c r="AI35" i="3"/>
  <c r="AC35" i="3"/>
  <c r="AK35" i="3"/>
  <c r="AE35" i="3"/>
  <c r="AM35" i="3"/>
  <c r="Z35" i="3"/>
  <c r="AN35" i="3"/>
  <c r="AB35" i="3"/>
  <c r="AO35" i="3"/>
  <c r="AD35" i="3"/>
  <c r="AF35" i="3"/>
  <c r="AG35" i="3"/>
  <c r="AH35" i="3"/>
  <c r="Y35" i="3"/>
  <c r="AJ35" i="3"/>
  <c r="AL35" i="3"/>
  <c r="AC29" i="3"/>
  <c r="AK29" i="3"/>
  <c r="AE29" i="3"/>
  <c r="AM29" i="3"/>
  <c r="Y29" i="3"/>
  <c r="AG29" i="3"/>
  <c r="AO29" i="3"/>
  <c r="AF29" i="3"/>
  <c r="AH29" i="3"/>
  <c r="AI29" i="3"/>
  <c r="AJ29" i="3"/>
  <c r="Z29" i="3"/>
  <c r="AL29" i="3"/>
  <c r="AA29" i="3"/>
  <c r="AN29" i="3"/>
  <c r="AB29" i="3"/>
  <c r="AD29" i="3"/>
  <c r="Z18" i="3"/>
  <c r="AH18" i="3"/>
  <c r="AA18" i="3"/>
  <c r="AI18" i="3"/>
  <c r="AB18" i="3"/>
  <c r="AJ18" i="3"/>
  <c r="AC18" i="3"/>
  <c r="AK18" i="3"/>
  <c r="AD18" i="3"/>
  <c r="AL18" i="3"/>
  <c r="AN18" i="3"/>
  <c r="AO18" i="3"/>
  <c r="Y18" i="3"/>
  <c r="AE18" i="3"/>
  <c r="AF18" i="3"/>
  <c r="AG18" i="3"/>
  <c r="AM18" i="3"/>
  <c r="AC13" i="3"/>
  <c r="AK13" i="3"/>
  <c r="AD13" i="3"/>
  <c r="AL13" i="3"/>
  <c r="AE13" i="3"/>
  <c r="AM13" i="3"/>
  <c r="AF13" i="3"/>
  <c r="AN13" i="3"/>
  <c r="Y13" i="3"/>
  <c r="AG13" i="3"/>
  <c r="AO13" i="3"/>
  <c r="AA13" i="3"/>
  <c r="AB13" i="3"/>
  <c r="AH13" i="3"/>
  <c r="AI13" i="3"/>
  <c r="AJ13" i="3"/>
  <c r="Z13" i="3"/>
  <c r="AC6" i="3"/>
  <c r="AK6" i="3"/>
  <c r="AD6" i="3"/>
  <c r="AL6" i="3"/>
  <c r="AE6" i="3"/>
  <c r="AM6" i="3"/>
  <c r="AF6" i="3"/>
  <c r="AN6" i="3"/>
  <c r="Y6" i="3"/>
  <c r="AG6" i="3"/>
  <c r="AO6" i="3"/>
  <c r="Z6" i="3"/>
  <c r="AH6" i="3"/>
  <c r="AA6" i="3"/>
  <c r="AI6" i="3"/>
  <c r="AB6" i="3"/>
  <c r="AJ6" i="3"/>
  <c r="AD105" i="3"/>
  <c r="AL105" i="3"/>
  <c r="AE105" i="3"/>
  <c r="AM105" i="3"/>
  <c r="AF105" i="3"/>
  <c r="AN105" i="3"/>
  <c r="Y105" i="3"/>
  <c r="AG105" i="3"/>
  <c r="AO105" i="3"/>
  <c r="Z105" i="3"/>
  <c r="AH105" i="3"/>
  <c r="AA105" i="3"/>
  <c r="AI105" i="3"/>
  <c r="AB105" i="3"/>
  <c r="AJ105" i="3"/>
  <c r="AK105" i="3"/>
  <c r="AC105" i="3"/>
  <c r="AF99" i="3"/>
  <c r="AN99" i="3"/>
  <c r="Y99" i="3"/>
  <c r="AG99" i="3"/>
  <c r="AO99" i="3"/>
  <c r="Z99" i="3"/>
  <c r="AH99" i="3"/>
  <c r="AA99" i="3"/>
  <c r="AI99" i="3"/>
  <c r="AB99" i="3"/>
  <c r="AJ99" i="3"/>
  <c r="AC99" i="3"/>
  <c r="AK99" i="3"/>
  <c r="AD99" i="3"/>
  <c r="AL99" i="3"/>
  <c r="AE99" i="3"/>
  <c r="AM99" i="3"/>
  <c r="AF141" i="3"/>
  <c r="AN141" i="3"/>
  <c r="Y141" i="3"/>
  <c r="AG141" i="3"/>
  <c r="AO141" i="3"/>
  <c r="Z141" i="3"/>
  <c r="AH141" i="3"/>
  <c r="AA141" i="3"/>
  <c r="AI141" i="3"/>
  <c r="AB141" i="3"/>
  <c r="AJ141" i="3"/>
  <c r="AC141" i="3"/>
  <c r="AK141" i="3"/>
  <c r="AD141" i="3"/>
  <c r="AL141" i="3"/>
  <c r="AE141" i="3"/>
  <c r="AM141" i="3"/>
  <c r="AF133" i="3"/>
  <c r="AN133" i="3"/>
  <c r="Y133" i="3"/>
  <c r="AG133" i="3"/>
  <c r="AO133" i="3"/>
  <c r="Z133" i="3"/>
  <c r="AH133" i="3"/>
  <c r="AA133" i="3"/>
  <c r="AI133" i="3"/>
  <c r="AB133" i="3"/>
  <c r="AJ133" i="3"/>
  <c r="AC133" i="3"/>
  <c r="AK133" i="3"/>
  <c r="AD133" i="3"/>
  <c r="AL133" i="3"/>
  <c r="AE133" i="3"/>
  <c r="AM133" i="3"/>
  <c r="X206" i="1"/>
  <c r="X204" i="1"/>
  <c r="Z194" i="3"/>
  <c r="AH194" i="3"/>
  <c r="AA194" i="3"/>
  <c r="AI194" i="3"/>
  <c r="AB194" i="3"/>
  <c r="AJ194" i="3"/>
  <c r="AD194" i="3"/>
  <c r="AL194" i="3"/>
  <c r="AE194" i="3"/>
  <c r="AM194" i="3"/>
  <c r="Y194" i="3"/>
  <c r="AG194" i="3"/>
  <c r="AO194" i="3"/>
  <c r="Z170" i="3"/>
  <c r="AH170" i="3"/>
  <c r="AA170" i="3"/>
  <c r="AI170" i="3"/>
  <c r="AB170" i="3"/>
  <c r="AJ170" i="3"/>
  <c r="AC170" i="3"/>
  <c r="AK170" i="3"/>
  <c r="AD170" i="3"/>
  <c r="AL170" i="3"/>
  <c r="AE170" i="3"/>
  <c r="AM170" i="3"/>
  <c r="Y170" i="3"/>
  <c r="AG170" i="3"/>
  <c r="AO170" i="3"/>
  <c r="AA162" i="3"/>
  <c r="AI162" i="3"/>
  <c r="AC162" i="3"/>
  <c r="AL162" i="3"/>
  <c r="AD162" i="3"/>
  <c r="AM162" i="3"/>
  <c r="AE162" i="3"/>
  <c r="AN162" i="3"/>
  <c r="AF162" i="3"/>
  <c r="AO162" i="3"/>
  <c r="AG162" i="3"/>
  <c r="Y162" i="3"/>
  <c r="AH162" i="3"/>
  <c r="AB162" i="3"/>
  <c r="AK162" i="3"/>
  <c r="Z150" i="3"/>
  <c r="AH150" i="3"/>
  <c r="AA150" i="3"/>
  <c r="AI150" i="3"/>
  <c r="AB150" i="3"/>
  <c r="AJ150" i="3"/>
  <c r="AC150" i="3"/>
  <c r="AK150" i="3"/>
  <c r="AD150" i="3"/>
  <c r="AL150" i="3"/>
  <c r="AE150" i="3"/>
  <c r="AM150" i="3"/>
  <c r="Y150" i="3"/>
  <c r="AF150" i="3"/>
  <c r="AG150" i="3"/>
  <c r="AN150" i="3"/>
  <c r="AO150" i="3"/>
  <c r="AG206" i="3"/>
  <c r="AH204" i="3"/>
  <c r="AN202" i="3"/>
  <c r="AE201" i="3"/>
  <c r="AM200" i="3"/>
  <c r="AC199" i="3"/>
  <c r="AO198" i="3"/>
  <c r="AF197" i="3"/>
  <c r="AM196" i="3"/>
  <c r="AC194" i="3"/>
  <c r="AJ193" i="3"/>
  <c r="AB190" i="3"/>
  <c r="AC186" i="3"/>
  <c r="AJ185" i="3"/>
  <c r="AB182" i="3"/>
  <c r="AN181" i="3"/>
  <c r="Y179" i="3"/>
  <c r="AK178" i="3"/>
  <c r="Z175" i="3"/>
  <c r="AJ174" i="3"/>
  <c r="AH156" i="3"/>
  <c r="AJ153" i="3"/>
  <c r="AN203" i="3"/>
  <c r="AF203" i="3"/>
  <c r="AH189" i="3"/>
  <c r="Z189" i="3"/>
  <c r="AE153" i="3"/>
  <c r="AB5" i="3"/>
  <c r="AJ5" i="3"/>
  <c r="AC5" i="3"/>
  <c r="AK5" i="3"/>
  <c r="AD5" i="3"/>
  <c r="AL5" i="3"/>
  <c r="AE5" i="3"/>
  <c r="AM5" i="3"/>
  <c r="AF5" i="3"/>
  <c r="AN5" i="3"/>
  <c r="Y5" i="3"/>
  <c r="AG5" i="3"/>
  <c r="AO5" i="3"/>
  <c r="Z5" i="3"/>
  <c r="AH5" i="3"/>
  <c r="AA5" i="3"/>
  <c r="AI5" i="3"/>
  <c r="AM203" i="3"/>
  <c r="AE203" i="3"/>
  <c r="AO189" i="3"/>
  <c r="AG189" i="3"/>
  <c r="Y189" i="3"/>
  <c r="AB153" i="3"/>
  <c r="AI145" i="3"/>
  <c r="AK203" i="3"/>
  <c r="AC203" i="3"/>
  <c r="AM189" i="3"/>
  <c r="AE189" i="3"/>
  <c r="AJ203" i="3"/>
  <c r="AB203" i="3"/>
  <c r="AL189" i="3"/>
  <c r="AD189" i="3"/>
  <c r="AC153" i="3"/>
  <c r="AK153" i="3"/>
  <c r="AD153" i="3"/>
  <c r="AL153" i="3"/>
  <c r="AF153" i="3"/>
  <c r="AN153" i="3"/>
  <c r="Y153" i="3"/>
  <c r="AG153" i="3"/>
  <c r="AO153" i="3"/>
  <c r="Z153" i="3"/>
  <c r="AH153" i="3"/>
  <c r="AB145" i="3"/>
  <c r="AJ145" i="3"/>
  <c r="AC145" i="3"/>
  <c r="AK145" i="3"/>
  <c r="AD145" i="3"/>
  <c r="AL145" i="3"/>
  <c r="AE145" i="3"/>
  <c r="AM145" i="3"/>
  <c r="AF145" i="3"/>
  <c r="AN145" i="3"/>
  <c r="Y145" i="3"/>
  <c r="AG145" i="3"/>
  <c r="AO145" i="3"/>
  <c r="Z145" i="3"/>
  <c r="AH145" i="3"/>
  <c r="AI203" i="3"/>
  <c r="AK189" i="3"/>
  <c r="AM153" i="3"/>
  <c r="D211" i="1" l="1"/>
  <c r="D158" i="1"/>
  <c r="C170" i="1"/>
  <c r="G208" i="3"/>
  <c r="H221" i="1" s="1"/>
  <c r="O208" i="3"/>
  <c r="P221" i="1" s="1"/>
  <c r="U208" i="3"/>
  <c r="V221" i="1" s="1"/>
  <c r="T208" i="3"/>
  <c r="U221" i="1" s="1"/>
  <c r="P208" i="3"/>
  <c r="Q221" i="1" s="1"/>
  <c r="F208" i="3"/>
  <c r="G221" i="1" s="1"/>
  <c r="Q208" i="3"/>
  <c r="R221" i="1" s="1"/>
  <c r="I208" i="3"/>
  <c r="J221" i="1" s="1"/>
  <c r="W6" i="1"/>
  <c r="W5" i="1" s="1"/>
  <c r="R208" i="3"/>
  <c r="S221" i="1" s="1"/>
  <c r="S208" i="3"/>
  <c r="T221" i="1" s="1"/>
  <c r="L208" i="3"/>
  <c r="M221" i="1" s="1"/>
  <c r="N208" i="3"/>
  <c r="O221" i="1" s="1"/>
  <c r="AL208" i="3"/>
  <c r="T217" i="1" s="1"/>
  <c r="AO208" i="3"/>
  <c r="W217" i="1" s="1"/>
  <c r="AG208" i="3"/>
  <c r="O217" i="1" s="1"/>
  <c r="Z208" i="3"/>
  <c r="H217" i="1" s="1"/>
  <c r="AI208" i="3"/>
  <c r="Q217" i="1" s="1"/>
  <c r="AE208" i="3"/>
  <c r="M217" i="1" s="1"/>
  <c r="AF208" i="3"/>
  <c r="N217" i="1" s="1"/>
  <c r="AA208" i="3"/>
  <c r="I217" i="1" s="1"/>
  <c r="AD208" i="3"/>
  <c r="L217" i="1" s="1"/>
  <c r="AC208" i="3"/>
  <c r="K217" i="1" s="1"/>
  <c r="AM208" i="3"/>
  <c r="U217" i="1" s="1"/>
  <c r="AN208" i="3"/>
  <c r="V217" i="1" s="1"/>
  <c r="AJ208" i="3"/>
  <c r="R217" i="1" s="1"/>
  <c r="Y208" i="3"/>
  <c r="G217" i="1" s="1"/>
  <c r="AH208" i="3"/>
  <c r="P217" i="1" s="1"/>
  <c r="AK208" i="3"/>
  <c r="S217" i="1" s="1"/>
  <c r="AB208" i="3"/>
  <c r="J217" i="1" s="1"/>
  <c r="D209" i="1"/>
  <c r="D169" i="1"/>
  <c r="D210" i="1"/>
  <c r="D195" i="1"/>
  <c r="C195" i="1"/>
  <c r="C199" i="1"/>
  <c r="D199" i="1"/>
  <c r="D166" i="1"/>
  <c r="C166" i="1"/>
  <c r="D183" i="1"/>
  <c r="C183" i="1"/>
  <c r="C171" i="1"/>
  <c r="D171" i="1"/>
  <c r="C184" i="1"/>
  <c r="D184" i="1"/>
  <c r="C196" i="1"/>
  <c r="D196" i="1"/>
  <c r="D189" i="1"/>
  <c r="C189" i="1"/>
  <c r="D180" i="1"/>
  <c r="C180" i="1"/>
  <c r="D177" i="1"/>
  <c r="C177" i="1"/>
  <c r="C102" i="1"/>
  <c r="D102" i="1"/>
  <c r="D204" i="1"/>
  <c r="C204" i="1"/>
  <c r="C32" i="1"/>
  <c r="D32" i="1"/>
  <c r="D83" i="1"/>
  <c r="C83" i="1"/>
  <c r="C205" i="1"/>
  <c r="D205" i="1"/>
  <c r="C58" i="1"/>
  <c r="D58" i="1"/>
  <c r="C206" i="1"/>
  <c r="D206" i="1"/>
  <c r="D198" i="1"/>
  <c r="C198" i="1"/>
  <c r="D24" i="1"/>
  <c r="C24" i="1"/>
  <c r="D109" i="1"/>
  <c r="C109" i="1"/>
  <c r="C18" i="1"/>
  <c r="D18" i="1"/>
  <c r="C208" i="1"/>
  <c r="D208" i="1"/>
  <c r="C193" i="1"/>
  <c r="D193" i="1"/>
  <c r="D125" i="1"/>
  <c r="C125" i="1"/>
  <c r="C201" i="1"/>
  <c r="D201" i="1"/>
  <c r="D19" i="1"/>
  <c r="C19" i="1"/>
  <c r="C212" i="1"/>
  <c r="D212" i="1"/>
  <c r="C192" i="1"/>
  <c r="D192" i="1"/>
  <c r="C72" i="1"/>
  <c r="D72" i="1"/>
  <c r="D92" i="1"/>
  <c r="C92" i="1"/>
  <c r="C213" i="1"/>
  <c r="D213" i="1"/>
  <c r="D87" i="1"/>
  <c r="C87" i="1"/>
  <c r="D131" i="1"/>
  <c r="C131" i="1"/>
  <c r="D181" i="1"/>
  <c r="C181" i="1"/>
  <c r="D17" i="1"/>
  <c r="C17" i="1"/>
  <c r="C186" i="1"/>
  <c r="D186" i="1"/>
  <c r="G2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_m0nGo_</author>
  </authors>
  <commentList>
    <comment ref="B20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_m0nGo_:</t>
        </r>
        <r>
          <rPr>
            <sz val="9"/>
            <color indexed="81"/>
            <rFont val="Tahoma"/>
            <family val="2"/>
          </rPr>
          <t xml:space="preserve">
ZeiileWichtig für den Fall der Ausblendung über das Feld Z1 damit Preis = 0 wird und kein Fehler entsteht</t>
        </r>
      </text>
    </comment>
  </commentList>
</comments>
</file>

<file path=xl/sharedStrings.xml><?xml version="1.0" encoding="utf-8"?>
<sst xmlns="http://schemas.openxmlformats.org/spreadsheetml/2006/main" count="1117" uniqueCount="492">
  <si>
    <t>SETS</t>
    <phoneticPr fontId="12" type="noConversion"/>
  </si>
  <si>
    <t>102 401</t>
    <phoneticPr fontId="9" type="noConversion"/>
  </si>
  <si>
    <t>S</t>
  </si>
  <si>
    <t>M</t>
  </si>
  <si>
    <t>G netto</t>
    <phoneticPr fontId="12" type="noConversion"/>
  </si>
  <si>
    <t>101 902</t>
  </si>
  <si>
    <t>Preis</t>
    <phoneticPr fontId="12" type="noConversion"/>
  </si>
  <si>
    <t>Gewicht</t>
    <phoneticPr fontId="12" type="noConversion"/>
  </si>
  <si>
    <t>kg</t>
    <phoneticPr fontId="12" type="noConversion"/>
  </si>
  <si>
    <t>102 301</t>
    <phoneticPr fontId="9" type="noConversion"/>
  </si>
  <si>
    <t>XL</t>
  </si>
  <si>
    <t>G netto</t>
    <phoneticPr fontId="12" type="noConversion"/>
  </si>
  <si>
    <t>Gewicht</t>
    <phoneticPr fontId="12" type="noConversion"/>
  </si>
  <si>
    <t>SPAX</t>
    <phoneticPr fontId="12" type="noConversion"/>
  </si>
  <si>
    <t>102 402</t>
    <phoneticPr fontId="12" type="noConversion"/>
  </si>
  <si>
    <t>Preis</t>
    <phoneticPr fontId="12" type="noConversion"/>
  </si>
  <si>
    <t>E inkl. 19%</t>
    <phoneticPr fontId="12" type="noConversion"/>
  </si>
  <si>
    <t>101 906</t>
    <phoneticPr fontId="9" type="noConversion"/>
  </si>
  <si>
    <t>101 907</t>
    <phoneticPr fontId="9" type="noConversion"/>
  </si>
  <si>
    <t>101 908</t>
    <phoneticPr fontId="9" type="noConversion"/>
  </si>
  <si>
    <t>101 909</t>
    <phoneticPr fontId="9" type="noConversion"/>
  </si>
  <si>
    <t>101 905</t>
    <phoneticPr fontId="9" type="noConversion"/>
  </si>
  <si>
    <t>101 605</t>
    <phoneticPr fontId="9" type="noConversion"/>
  </si>
  <si>
    <t>102 101</t>
    <phoneticPr fontId="12" type="noConversion"/>
  </si>
  <si>
    <t>102 102</t>
    <phoneticPr fontId="12" type="noConversion"/>
  </si>
  <si>
    <t xml:space="preserve">Notes: </t>
  </si>
  <si>
    <t>Schraubenlänge ZYLINDERKOPF</t>
    <phoneticPr fontId="12" type="noConversion"/>
  </si>
  <si>
    <t>Anzahl</t>
    <phoneticPr fontId="12" type="noConversion"/>
  </si>
  <si>
    <t>SETS</t>
    <phoneticPr fontId="12" type="noConversion"/>
  </si>
  <si>
    <t>101 409</t>
    <phoneticPr fontId="9" type="noConversion"/>
  </si>
  <si>
    <t>Gateway 2</t>
  </si>
  <si>
    <t>101 410</t>
    <phoneticPr fontId="9" type="noConversion"/>
  </si>
  <si>
    <t>101 411</t>
    <phoneticPr fontId="9" type="noConversion"/>
  </si>
  <si>
    <t>101 412</t>
    <phoneticPr fontId="9" type="noConversion"/>
  </si>
  <si>
    <t>101 413</t>
    <phoneticPr fontId="9" type="noConversion"/>
  </si>
  <si>
    <t>Fomes Big Jugs 2</t>
  </si>
  <si>
    <t>101 414</t>
    <phoneticPr fontId="9" type="noConversion"/>
  </si>
  <si>
    <t>102 501</t>
    <phoneticPr fontId="9" type="noConversion"/>
  </si>
  <si>
    <t>102 502</t>
    <phoneticPr fontId="9" type="noConversion"/>
  </si>
  <si>
    <t>102 503</t>
    <phoneticPr fontId="9" type="noConversion"/>
  </si>
  <si>
    <t>102 504</t>
    <phoneticPr fontId="9" type="noConversion"/>
  </si>
  <si>
    <t>102 601</t>
    <phoneticPr fontId="9" type="noConversion"/>
  </si>
  <si>
    <t>102 602</t>
    <phoneticPr fontId="9" type="noConversion"/>
  </si>
  <si>
    <t>102 603</t>
    <phoneticPr fontId="9" type="noConversion"/>
  </si>
  <si>
    <t>102 604</t>
    <phoneticPr fontId="9" type="noConversion"/>
  </si>
  <si>
    <t>102 605</t>
    <phoneticPr fontId="9" type="noConversion"/>
  </si>
  <si>
    <t>102 606</t>
    <phoneticPr fontId="9" type="noConversion"/>
  </si>
  <si>
    <t>102 607</t>
    <phoneticPr fontId="9" type="noConversion"/>
  </si>
  <si>
    <t>101 604</t>
    <phoneticPr fontId="9" type="noConversion"/>
  </si>
  <si>
    <t>103 001</t>
    <phoneticPr fontId="9" type="noConversion"/>
  </si>
  <si>
    <t>Pipe Typ 2</t>
  </si>
  <si>
    <t>103 002</t>
    <phoneticPr fontId="9" type="noConversion"/>
  </si>
  <si>
    <t>103 003</t>
    <phoneticPr fontId="9" type="noConversion"/>
  </si>
  <si>
    <t>101 903</t>
  </si>
  <si>
    <t>101 904</t>
  </si>
  <si>
    <t>101 905</t>
  </si>
  <si>
    <t>101 906</t>
  </si>
  <si>
    <t>101 907</t>
  </si>
  <si>
    <t>101 908</t>
  </si>
  <si>
    <t>101 909</t>
  </si>
  <si>
    <t>101 901</t>
    <phoneticPr fontId="9" type="noConversion"/>
  </si>
  <si>
    <t>101 902</t>
    <phoneticPr fontId="9" type="noConversion"/>
  </si>
  <si>
    <t>101 903</t>
    <phoneticPr fontId="9" type="noConversion"/>
  </si>
  <si>
    <t>101 904</t>
    <phoneticPr fontId="9" type="noConversion"/>
  </si>
  <si>
    <t>101 103</t>
    <phoneticPr fontId="9" type="noConversion"/>
  </si>
  <si>
    <t>101 311</t>
    <phoneticPr fontId="9" type="noConversion"/>
  </si>
  <si>
    <t>101 316</t>
    <phoneticPr fontId="9" type="noConversion"/>
  </si>
  <si>
    <t>101 317</t>
    <phoneticPr fontId="9" type="noConversion"/>
  </si>
  <si>
    <t>Happy Kids 2</t>
  </si>
  <si>
    <t>Happy Kids 3</t>
  </si>
  <si>
    <t>Happy Kids 4</t>
  </si>
  <si>
    <t>101 901</t>
  </si>
  <si>
    <t>101 507</t>
    <phoneticPr fontId="9" type="noConversion"/>
  </si>
  <si>
    <t>101 508</t>
    <phoneticPr fontId="9" type="noConversion"/>
  </si>
  <si>
    <t>101 509</t>
    <phoneticPr fontId="9" type="noConversion"/>
  </si>
  <si>
    <t>101 510</t>
    <phoneticPr fontId="9" type="noConversion"/>
  </si>
  <si>
    <t>L</t>
  </si>
  <si>
    <t>SPAX</t>
    <phoneticPr fontId="12" type="noConversion"/>
  </si>
  <si>
    <t>102 101</t>
    <phoneticPr fontId="12" type="noConversion"/>
  </si>
  <si>
    <t>101 105</t>
    <phoneticPr fontId="9" type="noConversion"/>
  </si>
  <si>
    <t>101 204</t>
    <phoneticPr fontId="9" type="noConversion"/>
  </si>
  <si>
    <t>101 206</t>
    <phoneticPr fontId="9" type="noConversion"/>
  </si>
  <si>
    <t>101 207</t>
    <phoneticPr fontId="9" type="noConversion"/>
  </si>
  <si>
    <t>101 208</t>
    <phoneticPr fontId="9" type="noConversion"/>
  </si>
  <si>
    <t>101 313</t>
    <phoneticPr fontId="9" type="noConversion"/>
  </si>
  <si>
    <t>101 314</t>
    <phoneticPr fontId="9" type="noConversion"/>
  </si>
  <si>
    <t>101 315</t>
    <phoneticPr fontId="9" type="noConversion"/>
  </si>
  <si>
    <t>101 318</t>
    <phoneticPr fontId="9" type="noConversion"/>
  </si>
  <si>
    <t>101 319</t>
    <phoneticPr fontId="9" type="noConversion"/>
  </si>
  <si>
    <t>101 320</t>
    <phoneticPr fontId="9" type="noConversion"/>
  </si>
  <si>
    <t>102 608</t>
    <phoneticPr fontId="9" type="noConversion"/>
  </si>
  <si>
    <t>102 609</t>
    <phoneticPr fontId="9" type="noConversion"/>
  </si>
  <si>
    <t>101 402</t>
    <phoneticPr fontId="9" type="noConversion"/>
  </si>
  <si>
    <t>101 406</t>
    <phoneticPr fontId="9" type="noConversion"/>
  </si>
  <si>
    <t>101 407</t>
    <phoneticPr fontId="9" type="noConversion"/>
  </si>
  <si>
    <t>QTY.</t>
  </si>
  <si>
    <t>101 408</t>
    <phoneticPr fontId="9" type="noConversion"/>
  </si>
  <si>
    <t>ON:</t>
  </si>
  <si>
    <t>Date:</t>
  </si>
  <si>
    <t>TOTAL</t>
  </si>
  <si>
    <t>HOLDS</t>
  </si>
  <si>
    <t>Macros</t>
  </si>
  <si>
    <t>MACROS</t>
  </si>
  <si>
    <t>SYSTEM</t>
  </si>
  <si>
    <t>Kids</t>
  </si>
  <si>
    <t>System</t>
  </si>
  <si>
    <t>Description</t>
  </si>
  <si>
    <t>Weight (kg)</t>
  </si>
  <si>
    <t>Total sets</t>
  </si>
  <si>
    <t>Total sets per color</t>
  </si>
  <si>
    <t>Total holds per color</t>
  </si>
  <si>
    <t>Total holds</t>
  </si>
  <si>
    <t>102 402</t>
  </si>
  <si>
    <t>XL-XXL</t>
  </si>
  <si>
    <t>Happy Kids 5</t>
  </si>
  <si>
    <t>Happy Kids 6</t>
  </si>
  <si>
    <t>Rain Forest 3</t>
  </si>
  <si>
    <t>Rain Forest 4</t>
  </si>
  <si>
    <t>Rain Forest 5</t>
  </si>
  <si>
    <t>Tiny Crusher 3</t>
  </si>
  <si>
    <t>Tiny Crusher 4</t>
  </si>
  <si>
    <t>Desert Wind 4</t>
  </si>
  <si>
    <t>101 325</t>
  </si>
  <si>
    <t>101 210</t>
  </si>
  <si>
    <t>101 211</t>
  </si>
  <si>
    <t>102 103</t>
  </si>
  <si>
    <t>102 104</t>
  </si>
  <si>
    <t>101 512</t>
  </si>
  <si>
    <t>101 513</t>
  </si>
  <si>
    <t>101 606</t>
  </si>
  <si>
    <t>101 416</t>
  </si>
  <si>
    <t>101 212</t>
  </si>
  <si>
    <t>101 324</t>
  </si>
  <si>
    <t>101 326</t>
  </si>
  <si>
    <t>101 327</t>
  </si>
  <si>
    <t>101 209</t>
  </si>
  <si>
    <t>030 004</t>
  </si>
  <si>
    <t>030 005</t>
  </si>
  <si>
    <t>T-Bone Set</t>
  </si>
  <si>
    <t>L-XL</t>
  </si>
  <si>
    <t>Brutto</t>
  </si>
  <si>
    <t>XS-XXL</t>
  </si>
  <si>
    <t>101 701</t>
  </si>
  <si>
    <t>T-Bone</t>
  </si>
  <si>
    <t>Crank</t>
  </si>
  <si>
    <t>030 003</t>
  </si>
  <si>
    <t>Tiny Crusher 1</t>
  </si>
  <si>
    <t>Tiny Crusher 2</t>
  </si>
  <si>
    <t>Light Crusher 1</t>
  </si>
  <si>
    <t>Light Crusher 2</t>
  </si>
  <si>
    <t>Light Crusher 3</t>
  </si>
  <si>
    <t>Essential Crusher 1</t>
  </si>
  <si>
    <t>Essential Crusher 2</t>
  </si>
  <si>
    <t>Essential Crusher 3</t>
  </si>
  <si>
    <t>Essential Crusher 4</t>
  </si>
  <si>
    <t>Heavy Crusher 1</t>
  </si>
  <si>
    <t>Heavy Crusher 2</t>
  </si>
  <si>
    <t>Heavy Crusher 3</t>
  </si>
  <si>
    <t>Heavy Crusher 4</t>
  </si>
  <si>
    <t>Heavy Crusher 5</t>
  </si>
  <si>
    <t>Heavy Crusher 6</t>
  </si>
  <si>
    <t>Heavy Crusher 7</t>
  </si>
  <si>
    <t>Heavy Crusher 8</t>
  </si>
  <si>
    <t>Heavy Crusher 9</t>
  </si>
  <si>
    <t>Woks 1</t>
  </si>
  <si>
    <t>Woks 2</t>
  </si>
  <si>
    <t>Woks 3</t>
  </si>
  <si>
    <t>Woks 4</t>
  </si>
  <si>
    <t>Woks 5</t>
  </si>
  <si>
    <t>Woks 6</t>
  </si>
  <si>
    <t>Woks 7</t>
  </si>
  <si>
    <t>Woks Set</t>
  </si>
  <si>
    <t>Fomes Footholds 1</t>
  </si>
  <si>
    <t>Ants 1</t>
  </si>
  <si>
    <t>Ants 2</t>
  </si>
  <si>
    <t>Fomes Footholds 2</t>
  </si>
  <si>
    <t>Fomes Small Crimps</t>
  </si>
  <si>
    <t>Ants 3</t>
  </si>
  <si>
    <t>Fomes Crimps</t>
  </si>
  <si>
    <t>Fomes Small Jugs</t>
  </si>
  <si>
    <t>Fomes Medium Jugs</t>
  </si>
  <si>
    <t>Happy Kids 1</t>
  </si>
  <si>
    <t>Tennis</t>
  </si>
  <si>
    <t>Worm Pinches</t>
  </si>
  <si>
    <t>Rain Forest 1</t>
  </si>
  <si>
    <t>Ants 4</t>
  </si>
  <si>
    <t>Gateway 1</t>
  </si>
  <si>
    <t>Gateway 3</t>
  </si>
  <si>
    <t>Fomes Big Jugs 1</t>
  </si>
  <si>
    <t>Volley</t>
  </si>
  <si>
    <t>Crazy Gibbon</t>
  </si>
  <si>
    <t>Deep Water</t>
  </si>
  <si>
    <t>Fomes Pigs</t>
  </si>
  <si>
    <t>Bricks</t>
  </si>
  <si>
    <t>Rain Forest 2</t>
  </si>
  <si>
    <t>Pipe Typ 1</t>
  </si>
  <si>
    <t>Pipe Typ 1+2</t>
  </si>
  <si>
    <t/>
  </si>
  <si>
    <t>System 1</t>
  </si>
  <si>
    <t>System 2</t>
  </si>
  <si>
    <t>System 3</t>
  </si>
  <si>
    <t>System 4</t>
  </si>
  <si>
    <t>System 5</t>
  </si>
  <si>
    <t>System 6</t>
  </si>
  <si>
    <t>System 7</t>
  </si>
  <si>
    <t>System 8</t>
  </si>
  <si>
    <t>System 9</t>
  </si>
  <si>
    <t>Katana (PU)</t>
  </si>
  <si>
    <t>Blaze (PU)</t>
  </si>
  <si>
    <t>101 511</t>
  </si>
  <si>
    <t>Order</t>
  </si>
  <si>
    <t>KIDS</t>
  </si>
  <si>
    <t>WHITE</t>
  </si>
  <si>
    <t>BLACK</t>
  </si>
  <si>
    <t>BLUE</t>
  </si>
  <si>
    <t>RED</t>
  </si>
  <si>
    <t>YELLOW</t>
  </si>
  <si>
    <t>GREEN</t>
  </si>
  <si>
    <t>ORANGE</t>
  </si>
  <si>
    <t>BROWN</t>
  </si>
  <si>
    <t>VIOLET</t>
  </si>
  <si>
    <t>MINT</t>
  </si>
  <si>
    <t>LIGHT GREY</t>
  </si>
  <si>
    <t>DARK GREY</t>
  </si>
  <si>
    <t>PINK FLUO</t>
  </si>
  <si>
    <t>ORANGE FLUO</t>
  </si>
  <si>
    <t>GREEN FLUO</t>
  </si>
  <si>
    <t>YELLOW FLUO</t>
  </si>
  <si>
    <t>Spax</t>
  </si>
  <si>
    <t>QTY./ Holds</t>
  </si>
  <si>
    <t>SYSTEMHOLD</t>
  </si>
  <si>
    <t>FINGERBOARD</t>
  </si>
  <si>
    <t>XS</t>
  </si>
  <si>
    <t>XXL</t>
  </si>
  <si>
    <t>M-XL</t>
  </si>
  <si>
    <t>T-WALL HOLDS &amp; MACROS</t>
  </si>
  <si>
    <t>Leerzeile für Z=1</t>
  </si>
  <si>
    <t>Art.-No.</t>
  </si>
  <si>
    <t>Anzahl</t>
  </si>
  <si>
    <t>101 514</t>
  </si>
  <si>
    <t>101 515</t>
  </si>
  <si>
    <t>101 516</t>
  </si>
  <si>
    <t>101 517</t>
  </si>
  <si>
    <t>101 518</t>
  </si>
  <si>
    <t>101 417</t>
  </si>
  <si>
    <t>101 418</t>
  </si>
  <si>
    <t>101 419</t>
  </si>
  <si>
    <t>101 328</t>
  </si>
  <si>
    <t>101 329</t>
  </si>
  <si>
    <t>101 420</t>
  </si>
  <si>
    <t>101 330</t>
  </si>
  <si>
    <t>101 331</t>
  </si>
  <si>
    <t>101 332</t>
  </si>
  <si>
    <t>101 333</t>
  </si>
  <si>
    <t>101 213</t>
  </si>
  <si>
    <t>101 214</t>
  </si>
  <si>
    <t>101 215</t>
  </si>
  <si>
    <t>Desert Wind 2</t>
  </si>
  <si>
    <t>Desert Wind 3</t>
  </si>
  <si>
    <t>M-L</t>
  </si>
  <si>
    <t>Empty</t>
  </si>
  <si>
    <t>Northern Lights 1</t>
  </si>
  <si>
    <t>Northern Lights 2</t>
  </si>
  <si>
    <t>Northern Lights 3</t>
  </si>
  <si>
    <t>Northern Lights 4</t>
  </si>
  <si>
    <t>Northern Lights 5</t>
  </si>
  <si>
    <t>Northern Lights 6</t>
  </si>
  <si>
    <t>Northern Lights 7</t>
  </si>
  <si>
    <t>Northern Lights 8</t>
  </si>
  <si>
    <t>Northern Lights 9</t>
  </si>
  <si>
    <t>Northern Lights 10</t>
  </si>
  <si>
    <t>Northern Lights 11</t>
  </si>
  <si>
    <t>Northern Lights 12</t>
  </si>
  <si>
    <t>Northern Lights 13</t>
  </si>
  <si>
    <t>Northern Lights 14</t>
  </si>
  <si>
    <t>Northern Lights 15</t>
  </si>
  <si>
    <t>Northern Lights 16</t>
  </si>
  <si>
    <t>Desert Wind 1</t>
  </si>
  <si>
    <t>101 421</t>
  </si>
  <si>
    <t>101 422</t>
  </si>
  <si>
    <t>PURPLE</t>
  </si>
  <si>
    <t>Volcanoes 1</t>
  </si>
  <si>
    <t>Volcanoes 2</t>
  </si>
  <si>
    <t>Love Handle Maxi 1</t>
  </si>
  <si>
    <t>Love Handle Maxi 2</t>
  </si>
  <si>
    <t>Love Handle Maxi 3</t>
  </si>
  <si>
    <t>Dual-Tex GFK</t>
  </si>
  <si>
    <t>Single-Tex GFK</t>
  </si>
  <si>
    <t>Love Handle Medium 1</t>
  </si>
  <si>
    <t>Love Handle Medium 2</t>
  </si>
  <si>
    <t>Love Handle Medium 3</t>
  </si>
  <si>
    <t>Love Handle Medium 4</t>
  </si>
  <si>
    <t>Love Handle Medium 5</t>
  </si>
  <si>
    <t>Love Handle Medium 6</t>
  </si>
  <si>
    <t>Love Handle Set Full</t>
  </si>
  <si>
    <t>Love Handle Mini 1</t>
  </si>
  <si>
    <t>Love Handle Mini 2</t>
  </si>
  <si>
    <t>Love Handle Mini 3</t>
  </si>
  <si>
    <t>Love Handle Mini 4</t>
  </si>
  <si>
    <t>Love Handle Mini 5</t>
  </si>
  <si>
    <t>Love Handle Mini 6</t>
  </si>
  <si>
    <t>Size / Edition</t>
  </si>
  <si>
    <t>Screw-on calc</t>
  </si>
  <si>
    <t>Size for Orderfile</t>
  </si>
  <si>
    <t xml:space="preserve">Size </t>
  </si>
  <si>
    <t>XS-M</t>
  </si>
  <si>
    <t>XS-S</t>
  </si>
  <si>
    <t>XXX XXX</t>
  </si>
  <si>
    <t>300 501</t>
  </si>
  <si>
    <t>300 502</t>
  </si>
  <si>
    <t>300 301</t>
  </si>
  <si>
    <t>300 302</t>
  </si>
  <si>
    <t>300 303</t>
  </si>
  <si>
    <t>300 304</t>
  </si>
  <si>
    <t>300 305</t>
  </si>
  <si>
    <t>300 306</t>
  </si>
  <si>
    <t>300 201</t>
  </si>
  <si>
    <t>300 202</t>
  </si>
  <si>
    <t>300 203</t>
  </si>
  <si>
    <t>300 204</t>
  </si>
  <si>
    <t>300 205</t>
  </si>
  <si>
    <t>300 206</t>
  </si>
  <si>
    <t>300 207</t>
  </si>
  <si>
    <t>300 208</t>
  </si>
  <si>
    <t>300 209</t>
  </si>
  <si>
    <t>300 210</t>
  </si>
  <si>
    <t>300 211</t>
  </si>
  <si>
    <t>300 212</t>
  </si>
  <si>
    <t>300 101</t>
  </si>
  <si>
    <t>300 102</t>
  </si>
  <si>
    <t>300 103</t>
  </si>
  <si>
    <t>300 104</t>
  </si>
  <si>
    <t>300 105</t>
  </si>
  <si>
    <t>300 106</t>
  </si>
  <si>
    <t>300 107</t>
  </si>
  <si>
    <t>300 108</t>
  </si>
  <si>
    <t>300 109</t>
  </si>
  <si>
    <t>300 110</t>
  </si>
  <si>
    <t>300 111</t>
  </si>
  <si>
    <t>300 112</t>
  </si>
  <si>
    <t>101 334</t>
  </si>
  <si>
    <t>101 415</t>
  </si>
  <si>
    <t>Down Climb Mini</t>
  </si>
  <si>
    <t>22_01_11</t>
  </si>
  <si>
    <t xml:space="preserve">Customer: </t>
  </si>
  <si>
    <t>G netto fin</t>
  </si>
  <si>
    <t>SchraubenPreis in € (netto)</t>
  </si>
  <si>
    <t>Screws length</t>
  </si>
  <si>
    <t>No</t>
  </si>
  <si>
    <t>Screws count</t>
  </si>
  <si>
    <t>Packing:</t>
  </si>
  <si>
    <t>Screws:</t>
  </si>
  <si>
    <t>101 335</t>
  </si>
  <si>
    <t>Woks 8</t>
  </si>
  <si>
    <t>S-M</t>
  </si>
  <si>
    <t>101 216</t>
  </si>
  <si>
    <t>Down Climb Maxi</t>
  </si>
  <si>
    <t>Down Climb Midi</t>
  </si>
  <si>
    <t>¹ +5% for Holds / +20% for Macros</t>
  </si>
  <si>
    <t>101 523</t>
  </si>
  <si>
    <t>101 524</t>
  </si>
  <si>
    <t>101 525</t>
  </si>
  <si>
    <t>Northern Lights 17</t>
  </si>
  <si>
    <t>Northern Lights 18</t>
  </si>
  <si>
    <t>Northern Lights 19</t>
  </si>
  <si>
    <t>Happy Kids 7</t>
  </si>
  <si>
    <t>Happy Kids 8</t>
  </si>
  <si>
    <t>Happy Kids 9</t>
  </si>
  <si>
    <t>101 426</t>
  </si>
  <si>
    <t>101 339</t>
  </si>
  <si>
    <t>101 340</t>
  </si>
  <si>
    <t>101 522</t>
  </si>
  <si>
    <t>101 425</t>
  </si>
  <si>
    <t>101 218</t>
  </si>
  <si>
    <t>Savanna Hills 1</t>
  </si>
  <si>
    <t>Savanna Hills 2</t>
  </si>
  <si>
    <t>Savanna Hills 3</t>
  </si>
  <si>
    <t>101 508</t>
  </si>
  <si>
    <t>300 307</t>
  </si>
  <si>
    <t>300 308</t>
  </si>
  <si>
    <t>300 309</t>
  </si>
  <si>
    <t>300 310</t>
  </si>
  <si>
    <t>300 311</t>
  </si>
  <si>
    <t>300 312</t>
  </si>
  <si>
    <t>Love Handle Maxi 4</t>
  </si>
  <si>
    <t>Love Handle Maxi 5</t>
  </si>
  <si>
    <t>Love Handle Maxi 6</t>
  </si>
  <si>
    <t>300 401</t>
  </si>
  <si>
    <t>Love Handle Mega 1</t>
  </si>
  <si>
    <t>300 402</t>
  </si>
  <si>
    <t>300 701</t>
  </si>
  <si>
    <t>300 702</t>
  </si>
  <si>
    <t>300 703</t>
  </si>
  <si>
    <t>300 704</t>
  </si>
  <si>
    <t>300 705</t>
  </si>
  <si>
    <t>300 706</t>
  </si>
  <si>
    <t>300 801</t>
  </si>
  <si>
    <t>300 802</t>
  </si>
  <si>
    <t>300 803</t>
  </si>
  <si>
    <t>300 804</t>
  </si>
  <si>
    <t>300 805</t>
  </si>
  <si>
    <t>300 806</t>
  </si>
  <si>
    <t>Love Handle Micro 1</t>
  </si>
  <si>
    <t>Love Handle Micro 2</t>
  </si>
  <si>
    <t>Love Handle Micro 3</t>
  </si>
  <si>
    <t>Love Handle Nano 1</t>
  </si>
  <si>
    <t>Love Handle Nano 2</t>
  </si>
  <si>
    <t>Love Handle Nano 3</t>
  </si>
  <si>
    <t>101 410</t>
  </si>
  <si>
    <t>101 204</t>
  </si>
  <si>
    <t>101 206</t>
  </si>
  <si>
    <t>RAL 9001*</t>
  </si>
  <si>
    <t>RAL 9004*</t>
  </si>
  <si>
    <t>RAL 3020*</t>
  </si>
  <si>
    <t>RAL 1023*</t>
  </si>
  <si>
    <t>RAL 6037*</t>
  </si>
  <si>
    <t>RAL 2011*</t>
  </si>
  <si>
    <t>RAL 8003*</t>
  </si>
  <si>
    <t>RAL 4008*</t>
  </si>
  <si>
    <t>NCS 4050-R60B*</t>
  </si>
  <si>
    <t>RAL 6027*</t>
  </si>
  <si>
    <t>RAL 7038*</t>
  </si>
  <si>
    <t>RAL 7037*</t>
  </si>
  <si>
    <t>RAL 4003*</t>
  </si>
  <si>
    <t>RAL 2008*</t>
  </si>
  <si>
    <t>RAL 6018*</t>
  </si>
  <si>
    <t>RAL 1026*</t>
  </si>
  <si>
    <t>*All color specifications (RAL and NCS) are best possible approximations. Slight deviations can not be excluded</t>
  </si>
  <si>
    <t>Color scale at end of table (RAL/NCS)</t>
  </si>
  <si>
    <t>Bundle</t>
  </si>
  <si>
    <t>Bones 1</t>
  </si>
  <si>
    <t>Bones 2</t>
  </si>
  <si>
    <t>Bones 3</t>
  </si>
  <si>
    <t>Bones 4</t>
  </si>
  <si>
    <t>Bones 5</t>
  </si>
  <si>
    <t>Bones 6</t>
  </si>
  <si>
    <t>Bones 7</t>
  </si>
  <si>
    <t>Bones 8</t>
  </si>
  <si>
    <t>Bones 9</t>
  </si>
  <si>
    <t>Bones 10</t>
  </si>
  <si>
    <t>Norther Light 1</t>
  </si>
  <si>
    <t>Norther Light 2</t>
  </si>
  <si>
    <t>Norther Light 3</t>
  </si>
  <si>
    <t>Stick</t>
  </si>
  <si>
    <t>Cup</t>
  </si>
  <si>
    <t>Ring</t>
  </si>
  <si>
    <t>310 001</t>
  </si>
  <si>
    <t>310 002</t>
  </si>
  <si>
    <t>310 003</t>
  </si>
  <si>
    <t>310 004</t>
  </si>
  <si>
    <t>310 005</t>
  </si>
  <si>
    <t>310 006</t>
  </si>
  <si>
    <t>310 007</t>
  </si>
  <si>
    <t>310 008</t>
  </si>
  <si>
    <t>310 009</t>
  </si>
  <si>
    <t>310 010</t>
  </si>
  <si>
    <t>310 011</t>
  </si>
  <si>
    <t>310 012</t>
  </si>
  <si>
    <t>310 013</t>
  </si>
  <si>
    <t>310 014</t>
  </si>
  <si>
    <t>310 015</t>
  </si>
  <si>
    <t>310 016</t>
  </si>
  <si>
    <t>310 017</t>
  </si>
  <si>
    <t>310 018</t>
  </si>
  <si>
    <t>310 019</t>
  </si>
  <si>
    <t>310 020</t>
  </si>
  <si>
    <t>310 301</t>
  </si>
  <si>
    <t>310 302</t>
  </si>
  <si>
    <t>310 303</t>
  </si>
  <si>
    <t>310 304</t>
  </si>
  <si>
    <t>310 305</t>
  </si>
  <si>
    <t>310 306</t>
  </si>
  <si>
    <t>101 341</t>
  </si>
  <si>
    <t>101 342</t>
  </si>
  <si>
    <t>101 343</t>
  </si>
  <si>
    <t>Love Handle Foothold 1</t>
  </si>
  <si>
    <t>Love Handle Foothold 2</t>
  </si>
  <si>
    <t>101 219</t>
  </si>
  <si>
    <t>101 220</t>
  </si>
  <si>
    <t>RAL 5015*</t>
  </si>
  <si>
    <t>S-XL</t>
  </si>
  <si>
    <t>Crusher Set</t>
  </si>
  <si>
    <t>Fomes Set</t>
  </si>
  <si>
    <t>101 316</t>
  </si>
  <si>
    <t>Hyppy Kids Set</t>
  </si>
  <si>
    <t>101 702</t>
  </si>
  <si>
    <t>101 703</t>
  </si>
  <si>
    <t>XS-XL</t>
  </si>
  <si>
    <t>101 704</t>
  </si>
  <si>
    <t>101 705</t>
  </si>
  <si>
    <t>Northern Lights Set (4-19)</t>
  </si>
  <si>
    <t>VG.2.91 (20.03.2024)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</si>
</sst>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&quot;kg&quot;"/>
    <numFmt numFmtId="166" formatCode="#,##0.00&quot;€&quot;"/>
  </numFmts>
  <fonts count="4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4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8"/>
      <color indexed="8"/>
      <name val="Calibri"/>
      <family val="2"/>
    </font>
    <font>
      <sz val="14"/>
      <color rgb="FF000000"/>
      <name val="Calibri"/>
      <family val="2"/>
      <charset val="238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</font>
    <font>
      <sz val="9"/>
      <color theme="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b/>
      <sz val="20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B29"/>
        <bgColor indexed="64"/>
      </patternFill>
    </fill>
    <fill>
      <patternFill patternType="solid">
        <fgColor rgb="FFE26E0E"/>
        <bgColor indexed="64"/>
      </patternFill>
    </fill>
    <fill>
      <patternFill patternType="solid">
        <fgColor rgb="FF7E4B26"/>
        <bgColor indexed="64"/>
      </patternFill>
    </fill>
    <fill>
      <patternFill patternType="solid">
        <fgColor rgb="FFB9CEAC"/>
        <bgColor indexed="64"/>
      </patternFill>
    </fill>
    <fill>
      <patternFill patternType="solid">
        <fgColor rgb="FFB0B0A9"/>
        <bgColor indexed="64"/>
      </patternFill>
    </fill>
    <fill>
      <patternFill patternType="solid">
        <fgColor rgb="FF7A7B7A"/>
        <bgColor indexed="64"/>
      </patternFill>
    </fill>
    <fill>
      <patternFill patternType="solid">
        <fgColor rgb="FFFF00FF"/>
        <bgColor auto="1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2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/>
    <xf numFmtId="0" fontId="2" fillId="0" borderId="0"/>
    <xf numFmtId="0" fontId="36" fillId="0" borderId="0"/>
    <xf numFmtId="0" fontId="37" fillId="0" borderId="0"/>
    <xf numFmtId="0" fontId="36" fillId="0" borderId="0"/>
    <xf numFmtId="0" fontId="1" fillId="0" borderId="0"/>
  </cellStyleXfs>
  <cellXfs count="239">
    <xf numFmtId="0" fontId="0" fillId="0" borderId="0" xfId="0"/>
    <xf numFmtId="0" fontId="14" fillId="0" borderId="1" xfId="0" applyFont="1" applyBorder="1" applyAlignment="1">
      <alignment horizontal="center"/>
    </xf>
    <xf numFmtId="0" fontId="14" fillId="0" borderId="0" xfId="0" applyFont="1"/>
    <xf numFmtId="0" fontId="13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7" fillId="3" borderId="11" xfId="0" applyFont="1" applyFill="1" applyBorder="1" applyAlignment="1">
      <alignment horizontal="center"/>
    </xf>
    <xf numFmtId="0" fontId="17" fillId="0" borderId="1" xfId="0" applyFont="1" applyBorder="1"/>
    <xf numFmtId="0" fontId="17" fillId="0" borderId="11" xfId="0" applyFont="1" applyBorder="1"/>
    <xf numFmtId="0" fontId="0" fillId="0" borderId="2" xfId="0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3" fillId="0" borderId="0" xfId="0" applyFont="1"/>
    <xf numFmtId="0" fontId="15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2" fontId="17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18" xfId="0" applyFont="1" applyBorder="1" applyAlignment="1">
      <alignment horizontal="center" vertical="center" textRotation="90"/>
    </xf>
    <xf numFmtId="0" fontId="0" fillId="4" borderId="19" xfId="0" applyFill="1" applyBorder="1"/>
    <xf numFmtId="0" fontId="0" fillId="4" borderId="20" xfId="0" applyFill="1" applyBorder="1"/>
    <xf numFmtId="0" fontId="0" fillId="4" borderId="15" xfId="0" applyFill="1" applyBorder="1"/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25" fillId="0" borderId="0" xfId="0" applyFont="1"/>
    <xf numFmtId="0" fontId="21" fillId="0" borderId="1" xfId="0" applyFont="1" applyBorder="1" applyAlignment="1">
      <alignment horizontal="center" vertical="center"/>
    </xf>
    <xf numFmtId="0" fontId="19" fillId="0" borderId="0" xfId="0" applyFont="1"/>
    <xf numFmtId="0" fontId="8" fillId="0" borderId="0" xfId="0" applyFont="1" applyAlignment="1">
      <alignment horizontal="center"/>
    </xf>
    <xf numFmtId="0" fontId="23" fillId="0" borderId="0" xfId="0" applyFont="1"/>
    <xf numFmtId="0" fontId="14" fillId="0" borderId="0" xfId="0" applyFont="1" applyAlignment="1">
      <alignment horizontal="right"/>
    </xf>
    <xf numFmtId="0" fontId="16" fillId="0" borderId="0" xfId="0" applyFont="1"/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" fontId="15" fillId="0" borderId="0" xfId="0" applyNumberFormat="1" applyFont="1"/>
    <xf numFmtId="0" fontId="3" fillId="0" borderId="0" xfId="0" applyFont="1" applyAlignment="1">
      <alignment horizontal="left"/>
    </xf>
    <xf numFmtId="0" fontId="17" fillId="3" borderId="4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164" fontId="13" fillId="3" borderId="15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/>
      <protection locked="0"/>
    </xf>
    <xf numFmtId="164" fontId="13" fillId="3" borderId="7" xfId="0" applyNumberFormat="1" applyFont="1" applyFill="1" applyBorder="1" applyAlignment="1">
      <alignment horizontal="center"/>
    </xf>
    <xf numFmtId="164" fontId="13" fillId="3" borderId="2" xfId="0" applyNumberFormat="1" applyFont="1" applyFill="1" applyBorder="1" applyAlignment="1">
      <alignment horizontal="center"/>
    </xf>
    <xf numFmtId="164" fontId="13" fillId="3" borderId="23" xfId="0" applyNumberFormat="1" applyFont="1" applyFill="1" applyBorder="1" applyAlignment="1">
      <alignment horizontal="center"/>
    </xf>
    <xf numFmtId="0" fontId="7" fillId="5" borderId="22" xfId="0" applyFont="1" applyFill="1" applyBorder="1" applyAlignment="1" applyProtection="1">
      <alignment horizontal="center"/>
      <protection locked="0"/>
    </xf>
    <xf numFmtId="164" fontId="13" fillId="3" borderId="12" xfId="0" applyNumberFormat="1" applyFont="1" applyFill="1" applyBorder="1" applyAlignment="1">
      <alignment horizontal="center"/>
    </xf>
    <xf numFmtId="164" fontId="13" fillId="3" borderId="26" xfId="0" applyNumberFormat="1" applyFont="1" applyFill="1" applyBorder="1" applyAlignment="1">
      <alignment horizontal="center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7" fillId="6" borderId="1" xfId="0" applyFont="1" applyFill="1" applyBorder="1" applyAlignment="1">
      <alignment horizontal="center" vertical="center" textRotation="90"/>
    </xf>
    <xf numFmtId="0" fontId="28" fillId="7" borderId="1" xfId="0" applyFont="1" applyFill="1" applyBorder="1" applyAlignment="1">
      <alignment horizontal="center" vertical="center" textRotation="90"/>
    </xf>
    <xf numFmtId="0" fontId="30" fillId="8" borderId="1" xfId="0" applyFont="1" applyFill="1" applyBorder="1" applyAlignment="1">
      <alignment horizontal="center" vertical="center" textRotation="90"/>
    </xf>
    <xf numFmtId="0" fontId="30" fillId="9" borderId="1" xfId="0" applyFont="1" applyFill="1" applyBorder="1" applyAlignment="1">
      <alignment horizontal="center" vertical="center" textRotation="90"/>
    </xf>
    <xf numFmtId="0" fontId="30" fillId="10" borderId="1" xfId="0" applyFont="1" applyFill="1" applyBorder="1" applyAlignment="1">
      <alignment horizontal="center" vertical="center" textRotation="90"/>
    </xf>
    <xf numFmtId="0" fontId="30" fillId="11" borderId="1" xfId="0" applyFont="1" applyFill="1" applyBorder="1" applyAlignment="1">
      <alignment horizontal="center" vertical="center" textRotation="90"/>
    </xf>
    <xf numFmtId="0" fontId="30" fillId="12" borderId="1" xfId="0" applyFont="1" applyFill="1" applyBorder="1" applyAlignment="1">
      <alignment horizontal="center" vertical="center" textRotation="90"/>
    </xf>
    <xf numFmtId="0" fontId="30" fillId="13" borderId="1" xfId="0" applyFont="1" applyFill="1" applyBorder="1" applyAlignment="1">
      <alignment horizontal="center" vertical="center" textRotation="90"/>
    </xf>
    <xf numFmtId="0" fontId="30" fillId="14" borderId="1" xfId="0" applyFont="1" applyFill="1" applyBorder="1" applyAlignment="1">
      <alignment horizontal="center" vertical="center" textRotation="90"/>
    </xf>
    <xf numFmtId="0" fontId="30" fillId="15" borderId="1" xfId="0" applyFont="1" applyFill="1" applyBorder="1" applyAlignment="1">
      <alignment horizontal="center" vertical="center" textRotation="90"/>
    </xf>
    <xf numFmtId="0" fontId="30" fillId="16" borderId="1" xfId="0" applyFont="1" applyFill="1" applyBorder="1" applyAlignment="1">
      <alignment horizontal="center" vertical="center" textRotation="90"/>
    </xf>
    <xf numFmtId="0" fontId="28" fillId="17" borderId="1" xfId="0" applyFont="1" applyFill="1" applyBorder="1" applyAlignment="1">
      <alignment horizontal="center" vertical="center" textRotation="90"/>
    </xf>
    <xf numFmtId="0" fontId="29" fillId="2" borderId="1" xfId="0" applyFont="1" applyFill="1" applyBorder="1" applyAlignment="1">
      <alignment horizontal="center" vertical="center" textRotation="90"/>
    </xf>
    <xf numFmtId="0" fontId="30" fillId="18" borderId="1" xfId="0" applyFont="1" applyFill="1" applyBorder="1" applyAlignment="1">
      <alignment horizontal="center" vertical="center" textRotation="90"/>
    </xf>
    <xf numFmtId="0" fontId="13" fillId="6" borderId="1" xfId="0" applyFont="1" applyFill="1" applyBorder="1"/>
    <xf numFmtId="0" fontId="13" fillId="6" borderId="28" xfId="0" applyFont="1" applyFill="1" applyBorder="1"/>
    <xf numFmtId="0" fontId="30" fillId="0" borderId="0" xfId="0" applyFont="1" applyAlignment="1">
      <alignment horizontal="center" vertical="center" textRotation="90"/>
    </xf>
    <xf numFmtId="0" fontId="30" fillId="19" borderId="1" xfId="0" applyFont="1" applyFill="1" applyBorder="1" applyAlignment="1">
      <alignment horizontal="center" vertical="center" textRotation="90"/>
    </xf>
    <xf numFmtId="164" fontId="0" fillId="0" borderId="0" xfId="0" applyNumberFormat="1"/>
    <xf numFmtId="0" fontId="30" fillId="13" borderId="2" xfId="0" applyFont="1" applyFill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 wrapText="1"/>
    </xf>
    <xf numFmtId="0" fontId="30" fillId="14" borderId="29" xfId="0" applyFont="1" applyFill="1" applyBorder="1" applyAlignment="1">
      <alignment horizontal="center" vertical="center" textRotation="90"/>
    </xf>
    <xf numFmtId="0" fontId="30" fillId="19" borderId="30" xfId="0" applyFont="1" applyFill="1" applyBorder="1" applyAlignment="1">
      <alignment horizontal="center" vertical="center" textRotation="90"/>
    </xf>
    <xf numFmtId="0" fontId="30" fillId="15" borderId="30" xfId="0" applyFont="1" applyFill="1" applyBorder="1" applyAlignment="1">
      <alignment horizontal="center" vertical="center" textRotation="90"/>
    </xf>
    <xf numFmtId="0" fontId="30" fillId="16" borderId="31" xfId="0" applyFont="1" applyFill="1" applyBorder="1" applyAlignment="1">
      <alignment horizontal="center" vertical="center" textRotation="90"/>
    </xf>
    <xf numFmtId="0" fontId="17" fillId="3" borderId="25" xfId="0" applyFont="1" applyFill="1" applyBorder="1" applyAlignment="1">
      <alignment horizontal="center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1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25" fillId="0" borderId="0" xfId="0" applyFont="1" applyAlignment="1">
      <alignment horizontal="center"/>
    </xf>
    <xf numFmtId="164" fontId="13" fillId="3" borderId="9" xfId="0" applyNumberFormat="1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164" fontId="13" fillId="3" borderId="10" xfId="0" applyNumberFormat="1" applyFont="1" applyFill="1" applyBorder="1" applyAlignment="1">
      <alignment horizontal="center"/>
    </xf>
    <xf numFmtId="0" fontId="38" fillId="0" borderId="1" xfId="0" applyFont="1" applyBorder="1"/>
    <xf numFmtId="0" fontId="38" fillId="0" borderId="0" xfId="0" applyFont="1"/>
    <xf numFmtId="0" fontId="38" fillId="0" borderId="2" xfId="0" applyFont="1" applyBorder="1"/>
    <xf numFmtId="0" fontId="38" fillId="0" borderId="1" xfId="0" applyFont="1" applyBorder="1" applyAlignment="1">
      <alignment horizontal="center"/>
    </xf>
    <xf numFmtId="2" fontId="17" fillId="0" borderId="1" xfId="0" applyNumberFormat="1" applyFont="1" applyBorder="1"/>
    <xf numFmtId="0" fontId="38" fillId="0" borderId="1" xfId="0" applyFont="1" applyBorder="1" applyAlignment="1">
      <alignment horizontal="right"/>
    </xf>
    <xf numFmtId="0" fontId="17" fillId="3" borderId="26" xfId="0" applyFont="1" applyFill="1" applyBorder="1" applyAlignment="1">
      <alignment horizontal="center"/>
    </xf>
    <xf numFmtId="0" fontId="7" fillId="6" borderId="24" xfId="0" applyFont="1" applyFill="1" applyBorder="1" applyAlignment="1" applyProtection="1">
      <alignment horizontal="center"/>
      <protection locked="0"/>
    </xf>
    <xf numFmtId="0" fontId="7" fillId="5" borderId="25" xfId="0" applyFont="1" applyFill="1" applyBorder="1" applyAlignment="1" applyProtection="1">
      <alignment horizontal="center"/>
      <protection locked="0"/>
    </xf>
    <xf numFmtId="0" fontId="7" fillId="6" borderId="25" xfId="0" applyFont="1" applyFill="1" applyBorder="1" applyAlignment="1" applyProtection="1">
      <alignment horizontal="center"/>
      <protection locked="0"/>
    </xf>
    <xf numFmtId="164" fontId="13" fillId="3" borderId="32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64" fontId="13" fillId="3" borderId="27" xfId="0" applyNumberFormat="1" applyFont="1" applyFill="1" applyBorder="1" applyAlignment="1">
      <alignment horizontal="center"/>
    </xf>
    <xf numFmtId="0" fontId="30" fillId="20" borderId="1" xfId="0" applyFont="1" applyFill="1" applyBorder="1" applyAlignment="1">
      <alignment horizontal="center" vertical="center" textRotation="90"/>
    </xf>
    <xf numFmtId="0" fontId="30" fillId="0" borderId="1" xfId="0" applyFont="1" applyBorder="1"/>
    <xf numFmtId="0" fontId="30" fillId="0" borderId="0" xfId="0" applyFont="1"/>
    <xf numFmtId="0" fontId="7" fillId="5" borderId="7" xfId="0" applyFont="1" applyFill="1" applyBorder="1" applyAlignment="1" applyProtection="1">
      <alignment horizontal="center"/>
      <protection locked="0"/>
    </xf>
    <xf numFmtId="0" fontId="7" fillId="5" borderId="26" xfId="0" applyFont="1" applyFill="1" applyBorder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0" fontId="7" fillId="5" borderId="23" xfId="0" applyFont="1" applyFill="1" applyBorder="1" applyAlignment="1" applyProtection="1">
      <alignment horizontal="center"/>
      <protection locked="0"/>
    </xf>
    <xf numFmtId="0" fontId="7" fillId="5" borderId="9" xfId="0" applyFont="1" applyFill="1" applyBorder="1" applyAlignment="1" applyProtection="1">
      <alignment horizontal="center"/>
      <protection locked="0"/>
    </xf>
    <xf numFmtId="0" fontId="7" fillId="5" borderId="32" xfId="0" applyFont="1" applyFill="1" applyBorder="1" applyAlignment="1" applyProtection="1">
      <alignment horizontal="center"/>
      <protection locked="0"/>
    </xf>
    <xf numFmtId="0" fontId="7" fillId="5" borderId="10" xfId="0" applyFont="1" applyFill="1" applyBorder="1" applyAlignment="1" applyProtection="1">
      <alignment horizontal="center"/>
      <protection locked="0"/>
    </xf>
    <xf numFmtId="0" fontId="7" fillId="5" borderId="14" xfId="0" applyFont="1" applyFill="1" applyBorder="1" applyAlignment="1" applyProtection="1">
      <alignment horizontal="center"/>
      <protection locked="0"/>
    </xf>
    <xf numFmtId="0" fontId="0" fillId="3" borderId="3" xfId="5" applyFont="1" applyFill="1" applyBorder="1" applyAlignment="1">
      <alignment horizontal="center"/>
    </xf>
    <xf numFmtId="0" fontId="0" fillId="3" borderId="24" xfId="5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/>
    </xf>
    <xf numFmtId="0" fontId="32" fillId="6" borderId="0" xfId="0" applyFont="1" applyFill="1"/>
    <xf numFmtId="0" fontId="7" fillId="5" borderId="34" xfId="0" applyFont="1" applyFill="1" applyBorder="1" applyAlignment="1">
      <alignment horizontal="center"/>
    </xf>
    <xf numFmtId="0" fontId="7" fillId="6" borderId="34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/>
    </xf>
    <xf numFmtId="0" fontId="7" fillId="5" borderId="38" xfId="0" applyFont="1" applyFill="1" applyBorder="1" applyAlignment="1">
      <alignment horizontal="center"/>
    </xf>
    <xf numFmtId="0" fontId="7" fillId="6" borderId="38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5" borderId="19" xfId="0" applyFill="1" applyBorder="1"/>
    <xf numFmtId="0" fontId="0" fillId="5" borderId="20" xfId="0" applyFill="1" applyBorder="1"/>
    <xf numFmtId="164" fontId="0" fillId="5" borderId="29" xfId="0" applyNumberFormat="1" applyFill="1" applyBorder="1"/>
    <xf numFmtId="164" fontId="10" fillId="5" borderId="30" xfId="0" applyNumberFormat="1" applyFont="1" applyFill="1" applyBorder="1"/>
    <xf numFmtId="164" fontId="0" fillId="5" borderId="30" xfId="0" applyNumberFormat="1" applyFill="1" applyBorder="1"/>
    <xf numFmtId="164" fontId="0" fillId="5" borderId="31" xfId="0" applyNumberFormat="1" applyFill="1" applyBorder="1"/>
    <xf numFmtId="0" fontId="0" fillId="6" borderId="0" xfId="0" applyFill="1"/>
    <xf numFmtId="164" fontId="40" fillId="6" borderId="0" xfId="0" applyNumberFormat="1" applyFont="1" applyFill="1" applyAlignment="1">
      <alignment vertical="center"/>
    </xf>
    <xf numFmtId="3" fontId="39" fillId="3" borderId="1" xfId="0" applyNumberFormat="1" applyFont="1" applyFill="1" applyBorder="1" applyAlignment="1">
      <alignment vertical="center"/>
    </xf>
    <xf numFmtId="164" fontId="41" fillId="6" borderId="1" xfId="0" applyNumberFormat="1" applyFont="1" applyFill="1" applyBorder="1" applyAlignment="1">
      <alignment vertical="center"/>
    </xf>
    <xf numFmtId="166" fontId="41" fillId="3" borderId="1" xfId="0" applyNumberFormat="1" applyFont="1" applyFill="1" applyBorder="1" applyAlignment="1">
      <alignment vertical="center"/>
    </xf>
    <xf numFmtId="166" fontId="40" fillId="0" borderId="0" xfId="0" applyNumberFormat="1" applyFont="1" applyAlignment="1">
      <alignment vertical="center"/>
    </xf>
    <xf numFmtId="0" fontId="0" fillId="0" borderId="19" xfId="0" applyBorder="1"/>
    <xf numFmtId="0" fontId="0" fillId="0" borderId="20" xfId="0" applyBorder="1"/>
    <xf numFmtId="164" fontId="0" fillId="0" borderId="20" xfId="0" applyNumberFormat="1" applyBorder="1"/>
    <xf numFmtId="0" fontId="0" fillId="3" borderId="21" xfId="0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left"/>
    </xf>
    <xf numFmtId="0" fontId="0" fillId="0" borderId="0" xfId="0" applyProtection="1">
      <protection locked="0"/>
    </xf>
    <xf numFmtId="0" fontId="44" fillId="0" borderId="0" xfId="0" applyFont="1" applyAlignment="1">
      <alignment horizontal="left"/>
    </xf>
    <xf numFmtId="0" fontId="10" fillId="3" borderId="24" xfId="0" applyFont="1" applyFill="1" applyBorder="1" applyAlignment="1">
      <alignment horizontal="center"/>
    </xf>
    <xf numFmtId="0" fontId="17" fillId="21" borderId="1" xfId="0" applyFont="1" applyFill="1" applyBorder="1" applyAlignment="1">
      <alignment horizontal="center"/>
    </xf>
    <xf numFmtId="2" fontId="17" fillId="21" borderId="1" xfId="0" applyNumberFormat="1" applyFont="1" applyFill="1" applyBorder="1" applyAlignment="1">
      <alignment horizontal="right"/>
    </xf>
    <xf numFmtId="2" fontId="17" fillId="3" borderId="1" xfId="0" applyNumberFormat="1" applyFont="1" applyFill="1" applyBorder="1" applyAlignment="1">
      <alignment horizontal="center"/>
    </xf>
    <xf numFmtId="0" fontId="38" fillId="21" borderId="1" xfId="0" applyFont="1" applyFill="1" applyBorder="1"/>
    <xf numFmtId="0" fontId="17" fillId="21" borderId="1" xfId="0" applyFont="1" applyFill="1" applyBorder="1"/>
    <xf numFmtId="0" fontId="42" fillId="0" borderId="0" xfId="0" applyFont="1" applyAlignment="1">
      <alignment horizontal="left"/>
    </xf>
    <xf numFmtId="0" fontId="0" fillId="0" borderId="47" xfId="0" applyBorder="1" applyAlignment="1">
      <alignment horizontal="center"/>
    </xf>
    <xf numFmtId="0" fontId="33" fillId="0" borderId="0" xfId="0" applyFont="1" applyAlignment="1">
      <alignment horizontal="left" vertical="center"/>
    </xf>
    <xf numFmtId="0" fontId="22" fillId="0" borderId="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164" fontId="14" fillId="0" borderId="21" xfId="0" applyNumberFormat="1" applyFont="1" applyBorder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165" fontId="0" fillId="0" borderId="7" xfId="0" applyNumberForma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41" fillId="6" borderId="2" xfId="0" applyNumberFormat="1" applyFont="1" applyFill="1" applyBorder="1" applyAlignment="1">
      <alignment horizontal="center" vertical="center"/>
    </xf>
    <xf numFmtId="164" fontId="41" fillId="6" borderId="21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43" fillId="0" borderId="0" xfId="0" applyFont="1" applyAlignment="1" applyProtection="1">
      <alignment horizontal="center" vertical="center"/>
      <protection locked="0"/>
    </xf>
    <xf numFmtId="166" fontId="41" fillId="3" borderId="2" xfId="0" applyNumberFormat="1" applyFont="1" applyFill="1" applyBorder="1" applyAlignment="1">
      <alignment horizontal="center" vertical="center"/>
    </xf>
    <xf numFmtId="166" fontId="41" fillId="3" borderId="21" xfId="0" applyNumberFormat="1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/>
      <protection locked="0"/>
    </xf>
    <xf numFmtId="0" fontId="13" fillId="6" borderId="1" xfId="0" applyFont="1" applyFill="1" applyBorder="1" applyAlignment="1">
      <alignment horizontal="center"/>
    </xf>
    <xf numFmtId="3" fontId="39" fillId="3" borderId="2" xfId="0" applyNumberFormat="1" applyFont="1" applyFill="1" applyBorder="1" applyAlignment="1">
      <alignment horizontal="center" vertical="center"/>
    </xf>
    <xf numFmtId="3" fontId="39" fillId="3" borderId="21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9" fontId="3" fillId="0" borderId="19" xfId="0" applyNumberFormat="1" applyFont="1" applyBorder="1" applyAlignment="1">
      <alignment horizontal="center"/>
    </xf>
    <xf numFmtId="0" fontId="0" fillId="0" borderId="20" xfId="0" applyBorder="1"/>
    <xf numFmtId="0" fontId="0" fillId="0" borderId="15" xfId="0" applyBorder="1"/>
  </cellXfs>
  <cellStyles count="9">
    <cellStyle name="Besuchter Hyperlink" xfId="2" builtinId="9" hidden="1"/>
    <cellStyle name="Link" xfId="1" builtinId="8" hidden="1"/>
    <cellStyle name="Standard" xfId="0" builtinId="0"/>
    <cellStyle name="Standard 2" xfId="3" xr:uid="{00000000-0005-0000-0000-000003000000}"/>
    <cellStyle name="Standard 3" xfId="5" xr:uid="{00000000-0005-0000-0000-000004000000}"/>
    <cellStyle name="Standard 4" xfId="4" xr:uid="{00000000-0005-0000-0000-000005000000}"/>
    <cellStyle name="Standard 4 2" xfId="8" xr:uid="{00000000-0005-0000-0000-000006000000}"/>
    <cellStyle name="Standard 5" xfId="6" xr:uid="{00000000-0005-0000-0000-000007000000}"/>
    <cellStyle name="Standard 5 2" xfId="7" xr:uid="{00000000-0005-0000-0000-000008000000}"/>
  </cellStyles>
  <dxfs count="0"/>
  <tableStyles count="0" defaultTableStyle="TableStyleMedium9"/>
  <colors>
    <mruColors>
      <color rgb="FFCCFFFF"/>
      <color rgb="FFFFFF00"/>
      <color rgb="FFB0B0A9"/>
      <color rgb="FFFF9201"/>
      <color rgb="FFFFCC99"/>
      <color rgb="FF0000FF"/>
      <color rgb="FF00FF00"/>
      <color rgb="FFFF3300"/>
      <color rgb="FFFF00FF"/>
      <color rgb="FFC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305361</xdr:colOff>
      <xdr:row>0</xdr:row>
      <xdr:rowOff>104931</xdr:rowOff>
    </xdr:from>
    <xdr:to>
      <xdr:col>16</xdr:col>
      <xdr:colOff>187253</xdr:colOff>
      <xdr:row>7</xdr:row>
      <xdr:rowOff>195095</xdr:rowOff>
    </xdr:to>
    <xdr:pic>
      <xdr:nvPicPr>
        <xdr:cNvPr id="2" name="Bild 1" descr="Bild S3R3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1243" y="104931"/>
          <a:ext cx="875180" cy="1584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AA275"/>
  <sheetViews>
    <sheetView showGridLines="0" tabSelected="1" zoomScale="85" zoomScaleNormal="85" workbookViewId="0">
      <pane ySplit="9" topLeftCell="A10" activePane="bottomLeft" state="frozen"/>
      <selection activeCell="A9" sqref="A9"/>
      <selection pane="bottomLeft" activeCell="C3" sqref="C3:F3"/>
    </sheetView>
  </sheetViews>
  <sheetFormatPr baseColWidth="10" defaultColWidth="0" defaultRowHeight="15.75" zeroHeight="1" x14ac:dyDescent="0.25"/>
  <cols>
    <col min="1" max="1" width="4.625" customWidth="1"/>
    <col min="2" max="2" width="9.25" style="30" customWidth="1"/>
    <col min="3" max="3" width="25" style="66" customWidth="1"/>
    <col min="4" max="4" width="16.75" customWidth="1"/>
    <col min="5" max="5" width="6.875" customWidth="1"/>
    <col min="6" max="6" width="10.5" customWidth="1"/>
    <col min="7" max="23" width="4.375" customWidth="1"/>
    <col min="24" max="24" width="8.625" customWidth="1"/>
    <col min="25" max="25" width="9.75" customWidth="1"/>
    <col min="26" max="26" width="5.375" customWidth="1"/>
    <col min="27" max="27" width="0" hidden="1" customWidth="1"/>
  </cols>
  <sheetData>
    <row r="1" spans="1:26" ht="18" customHeight="1" x14ac:dyDescent="0.25">
      <c r="A1" s="112"/>
      <c r="B1" s="194" t="s">
        <v>235</v>
      </c>
      <c r="C1" s="194"/>
      <c r="D1" s="194"/>
      <c r="F1" s="153" t="s">
        <v>343</v>
      </c>
      <c r="I1" s="226"/>
      <c r="J1" s="226"/>
      <c r="K1" s="226"/>
      <c r="L1" s="226"/>
      <c r="M1" s="226"/>
      <c r="Z1" s="113"/>
    </row>
    <row r="2" spans="1:26" ht="18" customHeight="1" x14ac:dyDescent="0.25">
      <c r="B2" s="194"/>
      <c r="C2" s="194"/>
      <c r="D2" s="194"/>
      <c r="Y2" s="164" t="s">
        <v>491</v>
      </c>
    </row>
    <row r="3" spans="1:26" ht="18" customHeight="1" thickBot="1" x14ac:dyDescent="0.4">
      <c r="B3" s="183" t="s">
        <v>97</v>
      </c>
      <c r="C3" s="207"/>
      <c r="D3" s="207"/>
      <c r="E3" s="207"/>
      <c r="F3" s="207"/>
      <c r="G3" s="40"/>
      <c r="H3" s="40"/>
      <c r="I3" s="205" t="s">
        <v>98</v>
      </c>
      <c r="J3" s="205"/>
      <c r="K3" s="204">
        <f ca="1">NOW()</f>
        <v>45390.351293518521</v>
      </c>
      <c r="L3" s="204"/>
      <c r="M3" s="204"/>
      <c r="S3" s="193"/>
      <c r="T3" s="193"/>
      <c r="U3" s="193"/>
      <c r="V3" s="193"/>
      <c r="W3" s="193"/>
      <c r="X3" s="193"/>
      <c r="Y3" s="193"/>
    </row>
    <row r="4" spans="1:26" ht="18" customHeight="1" x14ac:dyDescent="0.35">
      <c r="B4" s="183" t="s">
        <v>344</v>
      </c>
      <c r="C4" s="206"/>
      <c r="D4" s="206"/>
      <c r="E4" s="206"/>
      <c r="F4" s="206"/>
      <c r="G4" s="40"/>
      <c r="H4" s="40"/>
      <c r="S4" s="218" t="s">
        <v>107</v>
      </c>
      <c r="T4" s="219"/>
      <c r="U4" s="219"/>
      <c r="V4" s="220"/>
      <c r="W4" s="208">
        <f>Berechnung!AV208</f>
        <v>0</v>
      </c>
      <c r="X4" s="209"/>
      <c r="Y4" s="210"/>
    </row>
    <row r="5" spans="1:26" ht="18" customHeight="1" x14ac:dyDescent="0.35">
      <c r="B5" s="183" t="s">
        <v>25</v>
      </c>
      <c r="C5" s="206"/>
      <c r="D5" s="206"/>
      <c r="E5" s="206"/>
      <c r="F5" s="206"/>
      <c r="G5" s="40"/>
      <c r="H5" s="40"/>
      <c r="I5" s="40"/>
      <c r="J5" s="22" t="s">
        <v>350</v>
      </c>
      <c r="K5" s="229" t="s">
        <v>429</v>
      </c>
      <c r="L5" s="229"/>
      <c r="M5" s="229"/>
      <c r="N5" s="19"/>
      <c r="O5" s="19"/>
      <c r="P5" s="19"/>
      <c r="Q5" s="19"/>
      <c r="R5" s="19"/>
      <c r="S5" s="223" t="str">
        <f>IF(A1=1,"",CONCATENATE("Price incl. ",Datenbank!AA3,"%"))</f>
        <v>Price incl. 19%</v>
      </c>
      <c r="T5" s="224"/>
      <c r="U5" s="224"/>
      <c r="V5" s="225"/>
      <c r="W5" s="213">
        <f>IF($A$1=1,"",W6*(Datenbank!AA3/100+1))</f>
        <v>0</v>
      </c>
      <c r="X5" s="214"/>
      <c r="Y5" s="215"/>
    </row>
    <row r="6" spans="1:26" ht="18" customHeight="1" thickBot="1" x14ac:dyDescent="0.4">
      <c r="B6" s="206"/>
      <c r="C6" s="206"/>
      <c r="D6" s="206"/>
      <c r="E6" s="206"/>
      <c r="F6" s="206"/>
      <c r="G6" s="40"/>
      <c r="H6" s="40"/>
      <c r="I6" s="40"/>
      <c r="J6" s="22" t="s">
        <v>351</v>
      </c>
      <c r="K6" s="229" t="s">
        <v>348</v>
      </c>
      <c r="L6" s="229"/>
      <c r="M6" s="229"/>
      <c r="N6" s="19"/>
      <c r="O6" s="19"/>
      <c r="P6" s="19"/>
      <c r="Q6" s="19"/>
      <c r="R6" s="19"/>
      <c r="S6" s="221" t="str">
        <f>IF(A1=1,"","Price net")</f>
        <v>Price net</v>
      </c>
      <c r="T6" s="222"/>
      <c r="U6" s="222"/>
      <c r="V6" s="222"/>
      <c r="W6" s="216">
        <f>IF($A$1=1,"",G226+G227)</f>
        <v>0</v>
      </c>
      <c r="X6" s="216"/>
      <c r="Y6" s="217"/>
    </row>
    <row r="7" spans="1:26" ht="9.75" customHeight="1" thickBot="1" x14ac:dyDescent="0.35">
      <c r="C7" s="17"/>
      <c r="F7" s="41"/>
      <c r="G7" s="41"/>
      <c r="H7" s="19"/>
      <c r="J7" s="19"/>
      <c r="L7" s="19"/>
      <c r="M7" s="19"/>
      <c r="N7" s="19"/>
      <c r="O7" s="19"/>
      <c r="P7" s="19"/>
      <c r="Q7" s="19"/>
      <c r="R7" s="19"/>
      <c r="S7" s="21"/>
      <c r="W7" s="98"/>
      <c r="X7" s="98"/>
      <c r="Y7" s="98"/>
    </row>
    <row r="8" spans="1:26" ht="17.25" customHeight="1" thickBot="1" x14ac:dyDescent="0.35">
      <c r="C8" s="17"/>
      <c r="F8" s="41"/>
      <c r="G8" s="185" t="s">
        <v>428</v>
      </c>
      <c r="H8" s="19"/>
      <c r="J8" s="19"/>
      <c r="K8" s="19"/>
      <c r="L8" s="19"/>
      <c r="M8" s="19"/>
      <c r="N8" s="19"/>
      <c r="O8" s="19"/>
      <c r="P8" s="19"/>
      <c r="Q8" s="19"/>
      <c r="R8" s="21"/>
      <c r="S8" s="21"/>
      <c r="T8" s="21"/>
      <c r="U8" s="236" t="str">
        <f>IF(A1=1,"","Price +5% / +20% ¹")</f>
        <v>Price +5% / +20% ¹</v>
      </c>
      <c r="V8" s="237"/>
      <c r="W8" s="237"/>
      <c r="X8" s="238"/>
    </row>
    <row r="9" spans="1:26" s="96" customFormat="1" ht="55.9" customHeight="1" thickBot="1" x14ac:dyDescent="0.3">
      <c r="A9"/>
      <c r="B9" s="26" t="s">
        <v>237</v>
      </c>
      <c r="C9" s="39" t="s">
        <v>106</v>
      </c>
      <c r="D9" s="26" t="s">
        <v>301</v>
      </c>
      <c r="E9" s="26" t="s">
        <v>95</v>
      </c>
      <c r="F9" s="27" t="str">
        <f>IF(A1=1,"","Price (netto)")</f>
        <v>Price (netto)</v>
      </c>
      <c r="G9" s="80" t="s">
        <v>212</v>
      </c>
      <c r="H9" s="81" t="s">
        <v>213</v>
      </c>
      <c r="I9" s="91" t="s">
        <v>214</v>
      </c>
      <c r="J9" s="92" t="s">
        <v>215</v>
      </c>
      <c r="K9" s="90" t="s">
        <v>216</v>
      </c>
      <c r="L9" s="82" t="s">
        <v>217</v>
      </c>
      <c r="M9" s="83" t="s">
        <v>218</v>
      </c>
      <c r="N9" s="84" t="s">
        <v>219</v>
      </c>
      <c r="O9" s="93" t="s">
        <v>220</v>
      </c>
      <c r="P9" s="133" t="s">
        <v>280</v>
      </c>
      <c r="Q9" s="85" t="s">
        <v>221</v>
      </c>
      <c r="R9" s="86" t="s">
        <v>222</v>
      </c>
      <c r="S9" s="99" t="s">
        <v>223</v>
      </c>
      <c r="T9" s="101" t="s">
        <v>224</v>
      </c>
      <c r="U9" s="102" t="s">
        <v>225</v>
      </c>
      <c r="V9" s="103" t="s">
        <v>226</v>
      </c>
      <c r="W9" s="104" t="s">
        <v>227</v>
      </c>
      <c r="X9" s="100" t="s">
        <v>229</v>
      </c>
      <c r="Y9" s="27" t="str">
        <f>IF(A1=1,"","Price (net) total")</f>
        <v>Price (net) total</v>
      </c>
    </row>
    <row r="10" spans="1:26" ht="30" customHeight="1" thickBot="1" x14ac:dyDescent="0.35">
      <c r="B10" s="35" t="s">
        <v>100</v>
      </c>
      <c r="C10" s="36"/>
      <c r="D10" s="35"/>
      <c r="E10" s="35"/>
      <c r="F10" s="42"/>
      <c r="G10" s="18"/>
      <c r="H10" s="18"/>
      <c r="I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1"/>
    </row>
    <row r="11" spans="1:26" ht="19.5" thickBot="1" x14ac:dyDescent="0.35">
      <c r="B11" s="129" t="s">
        <v>485</v>
      </c>
      <c r="C11" s="49" t="str">
        <f>IF(AND($Z$1=1,X11=0),"",VLOOKUP(B11,Datenbank!B:C,2,FALSE))</f>
        <v>Northern Lights Set (4-19)</v>
      </c>
      <c r="D11" s="49" t="str">
        <f>IF(AND($Z$1=1,X11=0),"",VLOOKUP(B11,Datenbank!B:D,3,FALSE))</f>
        <v>S-XL</v>
      </c>
      <c r="E11" s="130">
        <f>VLOOKUP(B11,Datenbank!B:G,6,FALSE)</f>
        <v>96</v>
      </c>
      <c r="F11" s="72">
        <f>IF($A$1=1,"",VLOOKUP(B11,Datenbank!$B$3:$AC$1130,28,FALSE))</f>
        <v>880.65</v>
      </c>
      <c r="G11" s="106"/>
      <c r="H11" s="78"/>
      <c r="I11" s="107"/>
      <c r="J11" s="78"/>
      <c r="K11" s="107"/>
      <c r="L11" s="78"/>
      <c r="M11" s="107"/>
      <c r="N11" s="78"/>
      <c r="O11" s="107"/>
      <c r="P11" s="78"/>
      <c r="Q11" s="107"/>
      <c r="R11" s="107"/>
      <c r="S11" s="136"/>
      <c r="T11" s="106"/>
      <c r="U11" s="78"/>
      <c r="V11" s="107"/>
      <c r="W11" s="140"/>
      <c r="X11" s="16">
        <f t="shared" ref="X11:X46" si="0">SUM(G11:W11)*E11</f>
        <v>0</v>
      </c>
      <c r="Y11" s="28">
        <f t="shared" ref="Y11:Y46" si="1">IF($A$1=1,"",SUM(G11:S11)*F11+SUM(T11:W11)*1.05*F11)</f>
        <v>0</v>
      </c>
    </row>
    <row r="12" spans="1:26" ht="19.5" thickBot="1" x14ac:dyDescent="0.35">
      <c r="B12" s="131" t="s">
        <v>239</v>
      </c>
      <c r="C12" s="105" t="str">
        <f>IF(AND($Z$1=1,X12=0),"",VLOOKUP(B12,Datenbank!B:C,2,FALSE))</f>
        <v>Northern Lights 1</v>
      </c>
      <c r="D12" s="105" t="str">
        <f>IF(AND($Z$1=1,X12=0),"",VLOOKUP(B12,Datenbank!B:D,3,FALSE))</f>
        <v>XL (Screw-On)</v>
      </c>
      <c r="E12" s="124">
        <f>VLOOKUP(B12,Datenbank!B:G,6,FALSE)</f>
        <v>6</v>
      </c>
      <c r="F12" s="77">
        <f>IF($A$1=1,"",VLOOKUP(B12,Datenbank!$B$3:$AC$1130,28,FALSE))</f>
        <v>136</v>
      </c>
      <c r="G12" s="125"/>
      <c r="H12" s="126"/>
      <c r="I12" s="127"/>
      <c r="J12" s="126"/>
      <c r="K12" s="127"/>
      <c r="L12" s="126"/>
      <c r="M12" s="127"/>
      <c r="N12" s="126"/>
      <c r="O12" s="127"/>
      <c r="P12" s="126"/>
      <c r="Q12" s="127"/>
      <c r="R12" s="127"/>
      <c r="S12" s="137"/>
      <c r="T12" s="125"/>
      <c r="U12" s="126"/>
      <c r="V12" s="127"/>
      <c r="W12" s="141"/>
      <c r="X12" s="16">
        <f t="shared" ref="X12" si="2">SUM(G12:W12)*E12</f>
        <v>0</v>
      </c>
      <c r="Y12" s="28">
        <f t="shared" ref="Y12" si="3">IF($A$1=1,"",SUM(G12:S12)*F12+SUM(T12:W12)*1.05*F12)</f>
        <v>0</v>
      </c>
    </row>
    <row r="13" spans="1:26" ht="19.5" thickBot="1" x14ac:dyDescent="0.35">
      <c r="B13" s="131" t="s">
        <v>240</v>
      </c>
      <c r="C13" s="105" t="str">
        <f>IF(AND($Z$1=1,X13=0),"",VLOOKUP(B13,Datenbank!B:C,2,FALSE))</f>
        <v>Northern Lights 2</v>
      </c>
      <c r="D13" s="105" t="str">
        <f>IF(AND($Z$1=1,X13=0),"",VLOOKUP(B13,Datenbank!B:D,3,FALSE))</f>
        <v>XL (Screw-On)</v>
      </c>
      <c r="E13" s="124">
        <f>VLOOKUP(B13,Datenbank!B:G,6,FALSE)</f>
        <v>6</v>
      </c>
      <c r="F13" s="77">
        <f>IF($A$1=1,"",VLOOKUP(B13,Datenbank!$B$3:$AC$1130,28,FALSE))</f>
        <v>129</v>
      </c>
      <c r="G13" s="125"/>
      <c r="H13" s="126"/>
      <c r="I13" s="127"/>
      <c r="J13" s="126"/>
      <c r="K13" s="127"/>
      <c r="L13" s="126"/>
      <c r="M13" s="127"/>
      <c r="N13" s="126"/>
      <c r="O13" s="127"/>
      <c r="P13" s="126"/>
      <c r="Q13" s="127"/>
      <c r="R13" s="127"/>
      <c r="S13" s="137"/>
      <c r="T13" s="125"/>
      <c r="U13" s="126"/>
      <c r="V13" s="127"/>
      <c r="W13" s="141"/>
      <c r="X13" s="16">
        <f t="shared" si="0"/>
        <v>0</v>
      </c>
      <c r="Y13" s="28">
        <f t="shared" si="1"/>
        <v>0</v>
      </c>
    </row>
    <row r="14" spans="1:26" ht="19.5" thickBot="1" x14ac:dyDescent="0.35">
      <c r="B14" s="131" t="s">
        <v>241</v>
      </c>
      <c r="C14" s="105" t="str">
        <f>IF(AND($Z$1=1,X14=0),"",VLOOKUP(B14,Datenbank!B:C,2,FALSE))</f>
        <v>Northern Lights 3</v>
      </c>
      <c r="D14" s="105" t="str">
        <f>IF(AND($Z$1=1,X14=0),"",VLOOKUP(B14,Datenbank!B:D,3,FALSE))</f>
        <v>XL (Screw-On)</v>
      </c>
      <c r="E14" s="124">
        <f>VLOOKUP(B14,Datenbank!B:G,6,FALSE)</f>
        <v>6</v>
      </c>
      <c r="F14" s="77">
        <f>IF($A$1=1,"",VLOOKUP(B14,Datenbank!$B$3:$AC$1130,28,FALSE))</f>
        <v>85</v>
      </c>
      <c r="G14" s="125"/>
      <c r="H14" s="126"/>
      <c r="I14" s="127"/>
      <c r="J14" s="126"/>
      <c r="K14" s="127"/>
      <c r="L14" s="126"/>
      <c r="M14" s="127"/>
      <c r="N14" s="126"/>
      <c r="O14" s="127"/>
      <c r="P14" s="126"/>
      <c r="Q14" s="127"/>
      <c r="R14" s="127"/>
      <c r="S14" s="137"/>
      <c r="T14" s="125"/>
      <c r="U14" s="126"/>
      <c r="V14" s="127"/>
      <c r="W14" s="141"/>
      <c r="X14" s="16">
        <f t="shared" si="0"/>
        <v>0</v>
      </c>
      <c r="Y14" s="28">
        <f t="shared" si="1"/>
        <v>0</v>
      </c>
    </row>
    <row r="15" spans="1:26" ht="19.5" thickBot="1" x14ac:dyDescent="0.35">
      <c r="B15" s="131" t="s">
        <v>242</v>
      </c>
      <c r="C15" s="105" t="str">
        <f>IF(AND($Z$1=1,X15=0),"",VLOOKUP(B15,Datenbank!B:C,2,FALSE))</f>
        <v>Northern Lights 4</v>
      </c>
      <c r="D15" s="105" t="str">
        <f>IF(AND($Z$1=1,X15=0),"",VLOOKUP(B15,Datenbank!B:D,3,FALSE))</f>
        <v>XL</v>
      </c>
      <c r="E15" s="124">
        <f>VLOOKUP(B15,Datenbank!B:G,6,FALSE)</f>
        <v>6</v>
      </c>
      <c r="F15" s="77">
        <f>IF($A$1=1,"",VLOOKUP(B15,Datenbank!$B$3:$AC$1130,28,FALSE))</f>
        <v>116</v>
      </c>
      <c r="G15" s="125"/>
      <c r="H15" s="126"/>
      <c r="I15" s="127"/>
      <c r="J15" s="126"/>
      <c r="K15" s="127"/>
      <c r="L15" s="126"/>
      <c r="M15" s="127"/>
      <c r="N15" s="126"/>
      <c r="O15" s="127"/>
      <c r="P15" s="126"/>
      <c r="Q15" s="127"/>
      <c r="R15" s="127"/>
      <c r="S15" s="137"/>
      <c r="T15" s="125"/>
      <c r="U15" s="126"/>
      <c r="V15" s="127"/>
      <c r="W15" s="141"/>
      <c r="X15" s="16">
        <f t="shared" si="0"/>
        <v>0</v>
      </c>
      <c r="Y15" s="28">
        <f t="shared" si="1"/>
        <v>0</v>
      </c>
    </row>
    <row r="16" spans="1:26" ht="19.5" thickBot="1" x14ac:dyDescent="0.35">
      <c r="B16" s="131" t="s">
        <v>245</v>
      </c>
      <c r="C16" s="105" t="str">
        <f>IF(AND($Z$1=1,X16=0),"",VLOOKUP(B16,Datenbank!B:C,2,FALSE))</f>
        <v>Northern Lights 5</v>
      </c>
      <c r="D16" s="105" t="str">
        <f>IF(AND($Z$1=1,X16=0),"",VLOOKUP(B16,Datenbank!B:D,3,FALSE))</f>
        <v>L (Screw-On)</v>
      </c>
      <c r="E16" s="124">
        <f>VLOOKUP(B16,Datenbank!B:G,6,FALSE)</f>
        <v>6</v>
      </c>
      <c r="F16" s="77">
        <f>IF($A$1=1,"",VLOOKUP(B16,Datenbank!$B$3:$AC$1130,28,FALSE))</f>
        <v>68</v>
      </c>
      <c r="G16" s="125"/>
      <c r="H16" s="126"/>
      <c r="I16" s="127"/>
      <c r="J16" s="126"/>
      <c r="K16" s="127"/>
      <c r="L16" s="126"/>
      <c r="M16" s="127"/>
      <c r="N16" s="126"/>
      <c r="O16" s="127"/>
      <c r="P16" s="126"/>
      <c r="Q16" s="127"/>
      <c r="R16" s="127"/>
      <c r="S16" s="137"/>
      <c r="T16" s="125"/>
      <c r="U16" s="126"/>
      <c r="V16" s="127"/>
      <c r="W16" s="141"/>
      <c r="X16" s="16">
        <f t="shared" si="0"/>
        <v>0</v>
      </c>
      <c r="Y16" s="28">
        <f t="shared" si="1"/>
        <v>0</v>
      </c>
    </row>
    <row r="17" spans="2:25" ht="19.5" thickBot="1" x14ac:dyDescent="0.35">
      <c r="B17" s="131" t="s">
        <v>246</v>
      </c>
      <c r="C17" s="105" t="str">
        <f>IF(AND($Z$1=1,X17=0),"",VLOOKUP(B17,Datenbank!B:C,2,FALSE))</f>
        <v>Northern Lights 6</v>
      </c>
      <c r="D17" s="105" t="str">
        <f>IF(AND($Z$1=1,X17=0),"",VLOOKUP(B17,Datenbank!B:D,3,FALSE))</f>
        <v>L</v>
      </c>
      <c r="E17" s="124">
        <f>VLOOKUP(B17,Datenbank!B:G,6,FALSE)</f>
        <v>6</v>
      </c>
      <c r="F17" s="77">
        <f>IF($A$1=1,"",VLOOKUP(B17,Datenbank!$B$3:$AC$1130,28,FALSE))</f>
        <v>80</v>
      </c>
      <c r="G17" s="125"/>
      <c r="H17" s="126"/>
      <c r="I17" s="127"/>
      <c r="J17" s="126"/>
      <c r="K17" s="127"/>
      <c r="L17" s="126"/>
      <c r="M17" s="127"/>
      <c r="N17" s="126"/>
      <c r="O17" s="127"/>
      <c r="P17" s="126"/>
      <c r="Q17" s="127"/>
      <c r="R17" s="127"/>
      <c r="S17" s="137"/>
      <c r="T17" s="125"/>
      <c r="U17" s="126"/>
      <c r="V17" s="127"/>
      <c r="W17" s="141"/>
      <c r="X17" s="16">
        <f t="shared" si="0"/>
        <v>0</v>
      </c>
      <c r="Y17" s="28">
        <f t="shared" si="1"/>
        <v>0</v>
      </c>
    </row>
    <row r="18" spans="2:25" ht="19.5" thickBot="1" x14ac:dyDescent="0.35">
      <c r="B18" s="131" t="s">
        <v>247</v>
      </c>
      <c r="C18" s="105" t="str">
        <f>IF(AND($Z$1=1,X18=0),"",VLOOKUP(B18,Datenbank!B:C,2,FALSE))</f>
        <v>Northern Lights 7</v>
      </c>
      <c r="D18" s="105" t="str">
        <f>IF(AND($Z$1=1,X18=0),"",VLOOKUP(B18,Datenbank!B:D,3,FALSE))</f>
        <v>M</v>
      </c>
      <c r="E18" s="124">
        <f>VLOOKUP(B18,Datenbank!B:G,6,FALSE)</f>
        <v>6</v>
      </c>
      <c r="F18" s="77">
        <f>IF($A$1=1,"",VLOOKUP(B18,Datenbank!$B$3:$AC$1130,28,FALSE))</f>
        <v>44</v>
      </c>
      <c r="G18" s="125"/>
      <c r="H18" s="126"/>
      <c r="I18" s="127"/>
      <c r="J18" s="126"/>
      <c r="K18" s="127"/>
      <c r="L18" s="126"/>
      <c r="M18" s="127"/>
      <c r="N18" s="126"/>
      <c r="O18" s="127"/>
      <c r="P18" s="126"/>
      <c r="Q18" s="127"/>
      <c r="R18" s="127"/>
      <c r="S18" s="137"/>
      <c r="T18" s="125"/>
      <c r="U18" s="126"/>
      <c r="V18" s="127"/>
      <c r="W18" s="141"/>
      <c r="X18" s="16">
        <f t="shared" si="0"/>
        <v>0</v>
      </c>
      <c r="Y18" s="28">
        <f t="shared" si="1"/>
        <v>0</v>
      </c>
    </row>
    <row r="19" spans="2:25" ht="19.5" thickBot="1" x14ac:dyDescent="0.35">
      <c r="B19" s="131" t="s">
        <v>248</v>
      </c>
      <c r="C19" s="105" t="str">
        <f>IF(AND($Z$1=1,X19=0),"",VLOOKUP(B19,Datenbank!B:C,2,FALSE))</f>
        <v>Northern Lights 8</v>
      </c>
      <c r="D19" s="105" t="str">
        <f>IF(AND($Z$1=1,X19=0),"",VLOOKUP(B19,Datenbank!B:D,3,FALSE))</f>
        <v>M</v>
      </c>
      <c r="E19" s="124">
        <f>VLOOKUP(B19,Datenbank!B:G,6,FALSE)</f>
        <v>6</v>
      </c>
      <c r="F19" s="77">
        <f>IF($A$1=1,"",VLOOKUP(B19,Datenbank!$B$3:$AC$1130,28,FALSE))</f>
        <v>44</v>
      </c>
      <c r="G19" s="125"/>
      <c r="H19" s="126"/>
      <c r="I19" s="127"/>
      <c r="J19" s="126"/>
      <c r="K19" s="127"/>
      <c r="L19" s="126"/>
      <c r="M19" s="127"/>
      <c r="N19" s="126"/>
      <c r="O19" s="127"/>
      <c r="P19" s="126"/>
      <c r="Q19" s="127"/>
      <c r="R19" s="127"/>
      <c r="S19" s="137"/>
      <c r="T19" s="125"/>
      <c r="U19" s="126"/>
      <c r="V19" s="127"/>
      <c r="W19" s="141"/>
      <c r="X19" s="16">
        <f t="shared" si="0"/>
        <v>0</v>
      </c>
      <c r="Y19" s="28">
        <f t="shared" si="1"/>
        <v>0</v>
      </c>
    </row>
    <row r="20" spans="2:25" ht="19.5" thickBot="1" x14ac:dyDescent="0.35">
      <c r="B20" s="131" t="s">
        <v>249</v>
      </c>
      <c r="C20" s="105" t="str">
        <f>IF(AND($Z$1=1,X20=0),"",VLOOKUP(B20,Datenbank!B:C,2,FALSE))</f>
        <v>Northern Lights 9</v>
      </c>
      <c r="D20" s="105" t="str">
        <f>IF(AND($Z$1=1,X20=0),"",VLOOKUP(B20,Datenbank!B:D,3,FALSE))</f>
        <v>L</v>
      </c>
      <c r="E20" s="124">
        <f>VLOOKUP(B20,Datenbank!B:G,6,FALSE)</f>
        <v>6</v>
      </c>
      <c r="F20" s="77">
        <f>IF($A$1=1,"",VLOOKUP(B20,Datenbank!$B$3:$AC$1130,28,FALSE))</f>
        <v>44</v>
      </c>
      <c r="G20" s="125"/>
      <c r="H20" s="126"/>
      <c r="I20" s="127"/>
      <c r="J20" s="126"/>
      <c r="K20" s="127"/>
      <c r="L20" s="126"/>
      <c r="M20" s="127"/>
      <c r="N20" s="126"/>
      <c r="O20" s="127"/>
      <c r="P20" s="126"/>
      <c r="Q20" s="127"/>
      <c r="R20" s="127"/>
      <c r="S20" s="137"/>
      <c r="T20" s="125"/>
      <c r="U20" s="126"/>
      <c r="V20" s="127"/>
      <c r="W20" s="141"/>
      <c r="X20" s="16">
        <f t="shared" si="0"/>
        <v>0</v>
      </c>
      <c r="Y20" s="28">
        <f t="shared" si="1"/>
        <v>0</v>
      </c>
    </row>
    <row r="21" spans="2:25" ht="19.5" thickBot="1" x14ac:dyDescent="0.35">
      <c r="B21" s="131" t="s">
        <v>250</v>
      </c>
      <c r="C21" s="105" t="str">
        <f>IF(AND($Z$1=1,X21=0),"",VLOOKUP(B21,Datenbank!B:C,2,FALSE))</f>
        <v>Northern Lights 10</v>
      </c>
      <c r="D21" s="105" t="str">
        <f>IF(AND($Z$1=1,X21=0),"",VLOOKUP(B21,Datenbank!B:D,3,FALSE))</f>
        <v>M</v>
      </c>
      <c r="E21" s="124">
        <f>VLOOKUP(B21,Datenbank!B:G,6,FALSE)</f>
        <v>6</v>
      </c>
      <c r="F21" s="77">
        <f>IF($A$1=1,"",VLOOKUP(B21,Datenbank!$B$3:$AC$1130,28,FALSE))</f>
        <v>34</v>
      </c>
      <c r="G21" s="125"/>
      <c r="H21" s="126"/>
      <c r="I21" s="127"/>
      <c r="J21" s="126"/>
      <c r="K21" s="127"/>
      <c r="L21" s="126"/>
      <c r="M21" s="127"/>
      <c r="N21" s="126"/>
      <c r="O21" s="127"/>
      <c r="P21" s="126"/>
      <c r="Q21" s="127"/>
      <c r="R21" s="127"/>
      <c r="S21" s="137"/>
      <c r="T21" s="125"/>
      <c r="U21" s="126"/>
      <c r="V21" s="127"/>
      <c r="W21" s="141"/>
      <c r="X21" s="16">
        <f t="shared" si="0"/>
        <v>0</v>
      </c>
      <c r="Y21" s="28">
        <f t="shared" si="1"/>
        <v>0</v>
      </c>
    </row>
    <row r="22" spans="2:25" ht="19.5" thickBot="1" x14ac:dyDescent="0.35">
      <c r="B22" s="131" t="s">
        <v>251</v>
      </c>
      <c r="C22" s="105" t="str">
        <f>IF(AND($Z$1=1,X22=0),"",VLOOKUP(B22,Datenbank!B:C,2,FALSE))</f>
        <v>Northern Lights 11</v>
      </c>
      <c r="D22" s="105" t="str">
        <f>IF(AND($Z$1=1,X22=0),"",VLOOKUP(B22,Datenbank!B:D,3,FALSE))</f>
        <v>M</v>
      </c>
      <c r="E22" s="124">
        <f>VLOOKUP(B22,Datenbank!B:G,6,FALSE)</f>
        <v>6</v>
      </c>
      <c r="F22" s="77">
        <f>IF($A$1=1,"",VLOOKUP(B22,Datenbank!$B$3:$AC$1130,28,FALSE))</f>
        <v>34</v>
      </c>
      <c r="G22" s="125"/>
      <c r="H22" s="126"/>
      <c r="I22" s="127"/>
      <c r="J22" s="126"/>
      <c r="K22" s="127"/>
      <c r="L22" s="126"/>
      <c r="M22" s="127"/>
      <c r="N22" s="126"/>
      <c r="O22" s="127"/>
      <c r="P22" s="126"/>
      <c r="Q22" s="127"/>
      <c r="R22" s="127"/>
      <c r="S22" s="137"/>
      <c r="T22" s="125"/>
      <c r="U22" s="126"/>
      <c r="V22" s="127"/>
      <c r="W22" s="141"/>
      <c r="X22" s="16">
        <f t="shared" si="0"/>
        <v>0</v>
      </c>
      <c r="Y22" s="28">
        <f t="shared" si="1"/>
        <v>0</v>
      </c>
    </row>
    <row r="23" spans="2:25" ht="19.5" thickBot="1" x14ac:dyDescent="0.35">
      <c r="B23" s="131" t="s">
        <v>252</v>
      </c>
      <c r="C23" s="105" t="str">
        <f>IF(AND($Z$1=1,X23=0),"",VLOOKUP(B23,Datenbank!B:C,2,FALSE))</f>
        <v>Northern Lights 12</v>
      </c>
      <c r="D23" s="105" t="str">
        <f>IF(AND($Z$1=1,X23=0),"",VLOOKUP(B23,Datenbank!B:D,3,FALSE))</f>
        <v>M (Screw-On)</v>
      </c>
      <c r="E23" s="124">
        <f>VLOOKUP(B23,Datenbank!B:G,6,FALSE)</f>
        <v>6</v>
      </c>
      <c r="F23" s="77">
        <f>IF($A$1=1,"",VLOOKUP(B23,Datenbank!$B$3:$AC$1130,28,FALSE))</f>
        <v>31</v>
      </c>
      <c r="G23" s="125"/>
      <c r="H23" s="126"/>
      <c r="I23" s="127"/>
      <c r="J23" s="126"/>
      <c r="K23" s="127"/>
      <c r="L23" s="126"/>
      <c r="M23" s="127"/>
      <c r="N23" s="126"/>
      <c r="O23" s="127"/>
      <c r="P23" s="126"/>
      <c r="Q23" s="127"/>
      <c r="R23" s="127"/>
      <c r="S23" s="137"/>
      <c r="T23" s="125"/>
      <c r="U23" s="126"/>
      <c r="V23" s="127"/>
      <c r="W23" s="141"/>
      <c r="X23" s="16">
        <f t="shared" si="0"/>
        <v>0</v>
      </c>
      <c r="Y23" s="28">
        <f t="shared" si="1"/>
        <v>0</v>
      </c>
    </row>
    <row r="24" spans="2:25" ht="19.5" thickBot="1" x14ac:dyDescent="0.35">
      <c r="B24" s="131" t="s">
        <v>253</v>
      </c>
      <c r="C24" s="105" t="str">
        <f>IF(AND($Z$1=1,X24=0),"",VLOOKUP(B24,Datenbank!B:C,2,FALSE))</f>
        <v>Northern Lights 13</v>
      </c>
      <c r="D24" s="105" t="str">
        <f>IF(AND($Z$1=1,X24=0),"",VLOOKUP(B24,Datenbank!B:D,3,FALSE))</f>
        <v>M (Screw-On)</v>
      </c>
      <c r="E24" s="124">
        <f>VLOOKUP(B24,Datenbank!B:G,6,FALSE)</f>
        <v>6</v>
      </c>
      <c r="F24" s="77">
        <f>IF($A$1=1,"",VLOOKUP(B24,Datenbank!$B$3:$AC$1130,28,FALSE))</f>
        <v>23</v>
      </c>
      <c r="G24" s="125"/>
      <c r="H24" s="126"/>
      <c r="I24" s="127"/>
      <c r="J24" s="126"/>
      <c r="K24" s="127"/>
      <c r="L24" s="126"/>
      <c r="M24" s="127"/>
      <c r="N24" s="126"/>
      <c r="O24" s="127"/>
      <c r="P24" s="126"/>
      <c r="Q24" s="127"/>
      <c r="R24" s="127"/>
      <c r="S24" s="137"/>
      <c r="T24" s="125"/>
      <c r="U24" s="126"/>
      <c r="V24" s="127"/>
      <c r="W24" s="141"/>
      <c r="X24" s="16">
        <f t="shared" si="0"/>
        <v>0</v>
      </c>
      <c r="Y24" s="28">
        <f t="shared" si="1"/>
        <v>0</v>
      </c>
    </row>
    <row r="25" spans="2:25" ht="19.5" thickBot="1" x14ac:dyDescent="0.35">
      <c r="B25" s="131" t="s">
        <v>254</v>
      </c>
      <c r="C25" s="105" t="str">
        <f>IF(AND($Z$1=1,X25=0),"",VLOOKUP(B25,Datenbank!B:C,2,FALSE))</f>
        <v>Northern Lights 14</v>
      </c>
      <c r="D25" s="105" t="str">
        <f>IF(AND($Z$1=1,X25=0),"",VLOOKUP(B25,Datenbank!B:D,3,FALSE))</f>
        <v>S (Screw-On)</v>
      </c>
      <c r="E25" s="124">
        <f>VLOOKUP(B25,Datenbank!B:G,6,FALSE)</f>
        <v>6</v>
      </c>
      <c r="F25" s="77">
        <f>IF($A$1=1,"",VLOOKUP(B25,Datenbank!$B$3:$AC$1130,28,FALSE))</f>
        <v>19</v>
      </c>
      <c r="G25" s="125"/>
      <c r="H25" s="126"/>
      <c r="I25" s="127"/>
      <c r="J25" s="126"/>
      <c r="K25" s="127"/>
      <c r="L25" s="126"/>
      <c r="M25" s="127"/>
      <c r="N25" s="126"/>
      <c r="O25" s="127"/>
      <c r="P25" s="126"/>
      <c r="Q25" s="127"/>
      <c r="R25" s="127"/>
      <c r="S25" s="137"/>
      <c r="T25" s="125"/>
      <c r="U25" s="126"/>
      <c r="V25" s="127"/>
      <c r="W25" s="141"/>
      <c r="X25" s="16">
        <f t="shared" si="0"/>
        <v>0</v>
      </c>
      <c r="Y25" s="28">
        <f t="shared" si="1"/>
        <v>0</v>
      </c>
    </row>
    <row r="26" spans="2:25" ht="19.5" thickBot="1" x14ac:dyDescent="0.35">
      <c r="B26" s="131" t="s">
        <v>255</v>
      </c>
      <c r="C26" s="105" t="str">
        <f>IF(AND($Z$1=1,X26=0),"",VLOOKUP(B26,Datenbank!B:C,2,FALSE))</f>
        <v>Northern Lights 15</v>
      </c>
      <c r="D26" s="105" t="str">
        <f>IF(AND($Z$1=1,X26=0),"",VLOOKUP(B26,Datenbank!B:D,3,FALSE))</f>
        <v>S (Screw-On)</v>
      </c>
      <c r="E26" s="124">
        <f>VLOOKUP(B26,Datenbank!B:G,6,FALSE)</f>
        <v>6</v>
      </c>
      <c r="F26" s="77">
        <f>IF($A$1=1,"",VLOOKUP(B26,Datenbank!$B$3:$AC$1130,28,FALSE))</f>
        <v>19</v>
      </c>
      <c r="G26" s="125"/>
      <c r="H26" s="126"/>
      <c r="I26" s="127"/>
      <c r="J26" s="126"/>
      <c r="K26" s="127"/>
      <c r="L26" s="126"/>
      <c r="M26" s="127"/>
      <c r="N26" s="126"/>
      <c r="O26" s="127"/>
      <c r="P26" s="126"/>
      <c r="Q26" s="127"/>
      <c r="R26" s="127"/>
      <c r="S26" s="137"/>
      <c r="T26" s="125"/>
      <c r="U26" s="126"/>
      <c r="V26" s="127"/>
      <c r="W26" s="141"/>
      <c r="X26" s="16">
        <f t="shared" si="0"/>
        <v>0</v>
      </c>
      <c r="Y26" s="28">
        <f t="shared" si="1"/>
        <v>0</v>
      </c>
    </row>
    <row r="27" spans="2:25" ht="19.5" thickBot="1" x14ac:dyDescent="0.35">
      <c r="B27" s="131" t="s">
        <v>256</v>
      </c>
      <c r="C27" s="105" t="str">
        <f>IF(AND($Z$1=1,X27=0),"",VLOOKUP(B27,Datenbank!B:C,2,FALSE))</f>
        <v>Northern Lights 16</v>
      </c>
      <c r="D27" s="105" t="str">
        <f>IF(AND($Z$1=1,X27=0),"",VLOOKUP(B27,Datenbank!B:D,3,FALSE))</f>
        <v>S</v>
      </c>
      <c r="E27" s="124">
        <f>VLOOKUP(B27,Datenbank!B:G,6,FALSE)</f>
        <v>6</v>
      </c>
      <c r="F27" s="77">
        <f>IF($A$1=1,"",VLOOKUP(B27,Datenbank!$B$3:$AC$1130,28,FALSE))</f>
        <v>21</v>
      </c>
      <c r="G27" s="125"/>
      <c r="H27" s="126"/>
      <c r="I27" s="127"/>
      <c r="J27" s="126"/>
      <c r="K27" s="127"/>
      <c r="L27" s="126"/>
      <c r="M27" s="127"/>
      <c r="N27" s="126"/>
      <c r="O27" s="127"/>
      <c r="P27" s="126"/>
      <c r="Q27" s="127"/>
      <c r="R27" s="127"/>
      <c r="S27" s="137"/>
      <c r="T27" s="125"/>
      <c r="U27" s="126"/>
      <c r="V27" s="127"/>
      <c r="W27" s="141"/>
      <c r="X27" s="65">
        <f t="shared" si="0"/>
        <v>0</v>
      </c>
      <c r="Y27" s="132">
        <f t="shared" si="1"/>
        <v>0</v>
      </c>
    </row>
    <row r="28" spans="2:25" ht="19.5" thickBot="1" x14ac:dyDescent="0.35">
      <c r="B28" s="131" t="s">
        <v>359</v>
      </c>
      <c r="C28" s="105" t="str">
        <f>IF(AND($Z$1=1,X28=0),"",VLOOKUP(B28,Datenbank!B:C,2,FALSE))</f>
        <v>Northern Lights 17</v>
      </c>
      <c r="D28" s="105" t="str">
        <f>IF(AND($Z$1=1,X28=0),"",VLOOKUP(B28,Datenbank!B:D,3,FALSE))</f>
        <v>XL</v>
      </c>
      <c r="E28" s="124">
        <f>VLOOKUP(B28,Datenbank!B:G,6,FALSE)</f>
        <v>6</v>
      </c>
      <c r="F28" s="77">
        <f>IF($A$1=1,"",VLOOKUP(B28,Datenbank!$B$3:$AC$1130,28,FALSE))</f>
        <v>136</v>
      </c>
      <c r="G28" s="125"/>
      <c r="H28" s="126"/>
      <c r="I28" s="127"/>
      <c r="J28" s="126"/>
      <c r="K28" s="127"/>
      <c r="L28" s="126"/>
      <c r="M28" s="127"/>
      <c r="N28" s="126"/>
      <c r="O28" s="127"/>
      <c r="P28" s="126"/>
      <c r="Q28" s="127"/>
      <c r="R28" s="127"/>
      <c r="S28" s="137"/>
      <c r="T28" s="125"/>
      <c r="U28" s="126"/>
      <c r="V28" s="127"/>
      <c r="W28" s="141"/>
      <c r="X28" s="65">
        <f t="shared" si="0"/>
        <v>0</v>
      </c>
      <c r="Y28" s="132">
        <f t="shared" si="1"/>
        <v>0</v>
      </c>
    </row>
    <row r="29" spans="2:25" ht="19.5" thickBot="1" x14ac:dyDescent="0.35">
      <c r="B29" s="131" t="s">
        <v>360</v>
      </c>
      <c r="C29" s="105" t="str">
        <f>IF(AND($Z$1=1,X29=0),"",VLOOKUP(B29,Datenbank!B:C,2,FALSE))</f>
        <v>Northern Lights 18</v>
      </c>
      <c r="D29" s="105" t="str">
        <f>IF(AND($Z$1=1,X29=0),"",VLOOKUP(B29,Datenbank!B:D,3,FALSE))</f>
        <v>XL</v>
      </c>
      <c r="E29" s="124">
        <f>VLOOKUP(B29,Datenbank!B:G,6,FALSE)</f>
        <v>6</v>
      </c>
      <c r="F29" s="77">
        <f>IF($A$1=1,"",VLOOKUP(B29,Datenbank!$B$3:$AC$1130,28,FALSE))</f>
        <v>129</v>
      </c>
      <c r="G29" s="125"/>
      <c r="H29" s="126"/>
      <c r="I29" s="127"/>
      <c r="J29" s="126"/>
      <c r="K29" s="127"/>
      <c r="L29" s="126"/>
      <c r="M29" s="127"/>
      <c r="N29" s="126"/>
      <c r="O29" s="127"/>
      <c r="P29" s="126"/>
      <c r="Q29" s="127"/>
      <c r="R29" s="127"/>
      <c r="S29" s="137"/>
      <c r="T29" s="125"/>
      <c r="U29" s="126"/>
      <c r="V29" s="127"/>
      <c r="W29" s="141"/>
      <c r="X29" s="65">
        <f t="shared" si="0"/>
        <v>0</v>
      </c>
      <c r="Y29" s="132">
        <f t="shared" si="1"/>
        <v>0</v>
      </c>
    </row>
    <row r="30" spans="2:25" ht="19.5" thickBot="1" x14ac:dyDescent="0.35">
      <c r="B30" s="131" t="s">
        <v>361</v>
      </c>
      <c r="C30" s="105" t="str">
        <f>IF(AND($Z$1=1,X30=0),"",VLOOKUP(B30,Datenbank!B:C,2,FALSE))</f>
        <v>Northern Lights 19</v>
      </c>
      <c r="D30" s="105" t="str">
        <f>IF(AND($Z$1=1,X30=0),"",VLOOKUP(B30,Datenbank!B:D,3,FALSE))</f>
        <v>XL</v>
      </c>
      <c r="E30" s="124">
        <f>VLOOKUP(B30,Datenbank!B:G,6,FALSE)</f>
        <v>6</v>
      </c>
      <c r="F30" s="77">
        <f>IF($A$1=1,"",VLOOKUP(B30,Datenbank!$B$3:$AC$1130,28,FALSE))</f>
        <v>85</v>
      </c>
      <c r="G30" s="125"/>
      <c r="H30" s="126"/>
      <c r="I30" s="127"/>
      <c r="J30" s="126"/>
      <c r="K30" s="127"/>
      <c r="L30" s="126"/>
      <c r="M30" s="127"/>
      <c r="N30" s="126"/>
      <c r="O30" s="127"/>
      <c r="P30" s="126"/>
      <c r="Q30" s="127"/>
      <c r="R30" s="127"/>
      <c r="S30" s="137"/>
      <c r="T30" s="125"/>
      <c r="U30" s="126"/>
      <c r="V30" s="127"/>
      <c r="W30" s="141"/>
      <c r="X30" s="65">
        <f t="shared" si="0"/>
        <v>0</v>
      </c>
      <c r="Y30" s="132">
        <f t="shared" si="1"/>
        <v>0</v>
      </c>
    </row>
    <row r="31" spans="2:25" ht="19.5" thickBot="1" x14ac:dyDescent="0.35">
      <c r="B31" s="131" t="s">
        <v>243</v>
      </c>
      <c r="C31" s="105" t="str">
        <f>IF(AND($Z$1=1,X31=0),"",VLOOKUP(B31,Datenbank!B:C,2,FALSE))</f>
        <v>Volcanoes 1</v>
      </c>
      <c r="D31" s="105" t="str">
        <f>IF(AND($Z$1=1,X31=0),"",VLOOKUP(B31,Datenbank!B:D,3,FALSE))</f>
        <v>XL (Screw-On)</v>
      </c>
      <c r="E31" s="124">
        <f>VLOOKUP(B31,Datenbank!B:G,6,FALSE)</f>
        <v>6</v>
      </c>
      <c r="F31" s="77">
        <f>IF($A$1=1,"",VLOOKUP(B31,Datenbank!$B$3:$AC$1130,28,FALSE))</f>
        <v>90</v>
      </c>
      <c r="G31" s="125"/>
      <c r="H31" s="126"/>
      <c r="I31" s="127"/>
      <c r="J31" s="126"/>
      <c r="K31" s="127"/>
      <c r="L31" s="126"/>
      <c r="M31" s="127"/>
      <c r="N31" s="126"/>
      <c r="O31" s="127"/>
      <c r="P31" s="126"/>
      <c r="Q31" s="127"/>
      <c r="R31" s="127"/>
      <c r="S31" s="137"/>
      <c r="T31" s="125"/>
      <c r="U31" s="126"/>
      <c r="V31" s="127"/>
      <c r="W31" s="141"/>
      <c r="X31" s="16">
        <f t="shared" si="0"/>
        <v>0</v>
      </c>
      <c r="Y31" s="28">
        <f t="shared" si="1"/>
        <v>0</v>
      </c>
    </row>
    <row r="32" spans="2:25" ht="19.5" thickBot="1" x14ac:dyDescent="0.35">
      <c r="B32" s="131" t="s">
        <v>244</v>
      </c>
      <c r="C32" s="105" t="str">
        <f>IF(AND($Z$1=1,X32=0),"",VLOOKUP(B32,Datenbank!B:C,2,FALSE))</f>
        <v>Volcanoes 2</v>
      </c>
      <c r="D32" s="105" t="str">
        <f>IF(AND($Z$1=1,X32=0),"",VLOOKUP(B32,Datenbank!B:D,3,FALSE))</f>
        <v>L (Screw-On)</v>
      </c>
      <c r="E32" s="124">
        <f>VLOOKUP(B32,Datenbank!B:G,6,FALSE)</f>
        <v>6</v>
      </c>
      <c r="F32" s="77">
        <f>IF($A$1=1,"",VLOOKUP(B32,Datenbank!$B$3:$AC$1130,28,FALSE))</f>
        <v>68</v>
      </c>
      <c r="G32" s="125"/>
      <c r="H32" s="126"/>
      <c r="I32" s="127"/>
      <c r="J32" s="126"/>
      <c r="K32" s="127"/>
      <c r="L32" s="126"/>
      <c r="M32" s="127"/>
      <c r="N32" s="126"/>
      <c r="O32" s="127"/>
      <c r="P32" s="126"/>
      <c r="Q32" s="127"/>
      <c r="R32" s="127"/>
      <c r="S32" s="137"/>
      <c r="T32" s="125"/>
      <c r="U32" s="126"/>
      <c r="V32" s="127"/>
      <c r="W32" s="141"/>
      <c r="X32" s="16">
        <f t="shared" si="0"/>
        <v>0</v>
      </c>
      <c r="Y32" s="28">
        <f t="shared" si="1"/>
        <v>0</v>
      </c>
    </row>
    <row r="33" spans="2:25" ht="19.5" thickBot="1" x14ac:dyDescent="0.35">
      <c r="B33" s="186" t="s">
        <v>477</v>
      </c>
      <c r="C33" s="105" t="str">
        <f>IF(AND($Z$1=1,X33=0),"",VLOOKUP(B33,Datenbank!B:C,2,FALSE))</f>
        <v>Love Handle Foothold 1</v>
      </c>
      <c r="D33" s="105" t="str">
        <f>IF(AND($Z$1=1,X33=0),"",VLOOKUP(B33,Datenbank!B:D,3,FALSE))</f>
        <v>S (Screw-On)</v>
      </c>
      <c r="E33" s="124">
        <f>VLOOKUP(B33,Datenbank!B:G,6,FALSE)</f>
        <v>12</v>
      </c>
      <c r="F33" s="77">
        <f>IF($A$1=1,"",VLOOKUP(B33,Datenbank!$B$3:$AC$1130,28,FALSE))</f>
        <v>39</v>
      </c>
      <c r="G33" s="125"/>
      <c r="H33" s="126"/>
      <c r="I33" s="127"/>
      <c r="J33" s="126"/>
      <c r="K33" s="127"/>
      <c r="L33" s="126"/>
      <c r="M33" s="127"/>
      <c r="N33" s="126"/>
      <c r="O33" s="127"/>
      <c r="P33" s="126"/>
      <c r="Q33" s="127"/>
      <c r="R33" s="127"/>
      <c r="S33" s="137"/>
      <c r="T33" s="125"/>
      <c r="U33" s="126"/>
      <c r="V33" s="127"/>
      <c r="W33" s="141"/>
      <c r="X33" s="16">
        <f t="shared" ref="X33:X34" si="4">SUM(G33:W33)*E33</f>
        <v>0</v>
      </c>
      <c r="Y33" s="28">
        <f t="shared" ref="Y33:Y34" si="5">IF($A$1=1,"",SUM(G33:S33)*F33+SUM(T33:W33)*1.05*F33)</f>
        <v>0</v>
      </c>
    </row>
    <row r="34" spans="2:25" ht="19.5" thickBot="1" x14ac:dyDescent="0.35">
      <c r="B34" s="186" t="s">
        <v>478</v>
      </c>
      <c r="C34" s="105" t="str">
        <f>IF(AND($Z$1=1,X34=0),"",VLOOKUP(B34,Datenbank!B:C,2,FALSE))</f>
        <v>Love Handle Foothold 2</v>
      </c>
      <c r="D34" s="105" t="str">
        <f>IF(AND($Z$1=1,X34=0),"",VLOOKUP(B34,Datenbank!B:D,3,FALSE))</f>
        <v>S</v>
      </c>
      <c r="E34" s="124">
        <f>VLOOKUP(B34,Datenbank!B:G,6,FALSE)</f>
        <v>12</v>
      </c>
      <c r="F34" s="77">
        <f>IF($A$1=1,"",VLOOKUP(B34,Datenbank!$B$3:$AC$1130,28,FALSE))</f>
        <v>49</v>
      </c>
      <c r="G34" s="125"/>
      <c r="H34" s="126"/>
      <c r="I34" s="127"/>
      <c r="J34" s="126"/>
      <c r="K34" s="127"/>
      <c r="L34" s="126"/>
      <c r="M34" s="127"/>
      <c r="N34" s="126"/>
      <c r="O34" s="127"/>
      <c r="P34" s="126"/>
      <c r="Q34" s="127"/>
      <c r="R34" s="127"/>
      <c r="S34" s="137"/>
      <c r="T34" s="125"/>
      <c r="U34" s="126"/>
      <c r="V34" s="127"/>
      <c r="W34" s="141"/>
      <c r="X34" s="16">
        <f t="shared" si="4"/>
        <v>0</v>
      </c>
      <c r="Y34" s="28">
        <f t="shared" si="5"/>
        <v>0</v>
      </c>
    </row>
    <row r="35" spans="2:25" ht="19.5" thickBot="1" x14ac:dyDescent="0.35">
      <c r="B35" s="186" t="s">
        <v>486</v>
      </c>
      <c r="C35" s="105" t="str">
        <f>IF(AND($Z$1=1,X35=0),"",VLOOKUP(B35,Datenbank!B:C,2,FALSE))</f>
        <v>Crusher Set</v>
      </c>
      <c r="D35" s="105" t="str">
        <f>IF(AND($Z$1=1,X35=0),"",VLOOKUP(B35,Datenbank!B:D,3,FALSE))</f>
        <v>XS-XXL</v>
      </c>
      <c r="E35" s="124">
        <f>VLOOKUP(B35,Datenbank!B:G,6,FALSE)</f>
        <v>177</v>
      </c>
      <c r="F35" s="77">
        <f>IF($A$1=1,"",VLOOKUP(B35,Datenbank!$B$3:$AC$1130,28,FALSE))</f>
        <v>1570.35</v>
      </c>
      <c r="G35" s="125"/>
      <c r="H35" s="126"/>
      <c r="I35" s="127"/>
      <c r="J35" s="126"/>
      <c r="K35" s="127"/>
      <c r="L35" s="126"/>
      <c r="M35" s="127"/>
      <c r="N35" s="126"/>
      <c r="O35" s="127"/>
      <c r="P35" s="126"/>
      <c r="Q35" s="127"/>
      <c r="R35" s="127"/>
      <c r="S35" s="137"/>
      <c r="T35" s="125"/>
      <c r="U35" s="126"/>
      <c r="V35" s="127"/>
      <c r="W35" s="141"/>
      <c r="X35" s="16">
        <f t="shared" ref="X35" si="6">SUM(G35:W35)*E35</f>
        <v>0</v>
      </c>
      <c r="Y35" s="28">
        <f t="shared" ref="Y35" si="7">IF($A$1=1,"",SUM(G35:S35)*F35+SUM(T35:W35)*1.05*F35)</f>
        <v>0</v>
      </c>
    </row>
    <row r="36" spans="2:25" ht="19.5" thickBot="1" x14ac:dyDescent="0.35">
      <c r="B36" s="61" t="s">
        <v>78</v>
      </c>
      <c r="C36" s="105" t="str">
        <f>IF(AND($Z$1=1,X36=0),"",VLOOKUP(B36,Datenbank!B:C,2,FALSE))</f>
        <v>Tiny Crusher 1</v>
      </c>
      <c r="D36" s="105" t="str">
        <f>IF(AND($Z$1=1,X36=0),"",VLOOKUP(B36,Datenbank!B:D,3,FALSE))</f>
        <v>XS</v>
      </c>
      <c r="E36" s="124">
        <f>VLOOKUP(B36,Datenbank!B:G,6,FALSE)</f>
        <v>24</v>
      </c>
      <c r="F36" s="128">
        <f>IF($A$1=1,"",VLOOKUP(B36,Datenbank!$B$3:$AC$1130,28,FALSE))</f>
        <v>75</v>
      </c>
      <c r="G36" s="125"/>
      <c r="H36" s="126"/>
      <c r="I36" s="127"/>
      <c r="J36" s="126"/>
      <c r="K36" s="127"/>
      <c r="L36" s="126"/>
      <c r="M36" s="127"/>
      <c r="N36" s="126"/>
      <c r="O36" s="127"/>
      <c r="P36" s="126"/>
      <c r="Q36" s="127"/>
      <c r="R36" s="127"/>
      <c r="S36" s="137"/>
      <c r="T36" s="125"/>
      <c r="U36" s="126"/>
      <c r="V36" s="127"/>
      <c r="W36" s="141"/>
      <c r="X36" s="52">
        <f t="shared" si="0"/>
        <v>0</v>
      </c>
      <c r="Y36" s="53">
        <f t="shared" si="1"/>
        <v>0</v>
      </c>
    </row>
    <row r="37" spans="2:25" ht="19.5" thickBot="1" x14ac:dyDescent="0.35">
      <c r="B37" s="55" t="s">
        <v>24</v>
      </c>
      <c r="C37" s="7" t="str">
        <f>IF(AND($Z$1=1,X37=0),"",VLOOKUP(B37,Datenbank!B:C,2,FALSE))</f>
        <v>Tiny Crusher 2</v>
      </c>
      <c r="D37" s="7" t="str">
        <f>IF(AND($Z$1=1,X37=0),"",VLOOKUP(B37,Datenbank!B:D,3,FALSE))</f>
        <v>XS</v>
      </c>
      <c r="E37" s="124">
        <f>VLOOKUP(B37,Datenbank!B:G,6,FALSE)</f>
        <v>24</v>
      </c>
      <c r="F37" s="73">
        <f>IF($A$1=1,"",VLOOKUP(B37,Datenbank!$B$3:$AC$1130,28,FALSE))</f>
        <v>73</v>
      </c>
      <c r="G37" s="108"/>
      <c r="H37" s="71"/>
      <c r="I37" s="109"/>
      <c r="J37" s="71"/>
      <c r="K37" s="109"/>
      <c r="L37" s="71"/>
      <c r="M37" s="109"/>
      <c r="N37" s="71"/>
      <c r="O37" s="109"/>
      <c r="P37" s="71"/>
      <c r="Q37" s="109"/>
      <c r="R37" s="109"/>
      <c r="S37" s="138"/>
      <c r="T37" s="108"/>
      <c r="U37" s="71"/>
      <c r="V37" s="109"/>
      <c r="W37" s="142"/>
      <c r="X37" s="16">
        <f t="shared" si="0"/>
        <v>0</v>
      </c>
      <c r="Y37" s="28">
        <f t="shared" si="1"/>
        <v>0</v>
      </c>
    </row>
    <row r="38" spans="2:25" ht="19.5" thickBot="1" x14ac:dyDescent="0.35">
      <c r="B38" s="55" t="s">
        <v>125</v>
      </c>
      <c r="C38" s="7" t="str">
        <f>IF(AND($Z$1=1,X38=0),"",VLOOKUP(B38,Datenbank!B:C,2,FALSE))</f>
        <v>Tiny Crusher 3</v>
      </c>
      <c r="D38" s="7" t="str">
        <f>IF(AND($Z$1=1,X38=0),"",VLOOKUP(B38,Datenbank!B:D,3,FALSE))</f>
        <v>XS (Screw-On)</v>
      </c>
      <c r="E38" s="124">
        <f>VLOOKUP(B38,Datenbank!B:G,6,FALSE)</f>
        <v>18</v>
      </c>
      <c r="F38" s="73">
        <f>IF($A$1=1,"",VLOOKUP(B38,Datenbank!$B$3:$AC$1130,28,FALSE))</f>
        <v>67</v>
      </c>
      <c r="G38" s="108"/>
      <c r="H38" s="71"/>
      <c r="I38" s="109"/>
      <c r="J38" s="71"/>
      <c r="K38" s="109"/>
      <c r="L38" s="71"/>
      <c r="M38" s="109"/>
      <c r="N38" s="71"/>
      <c r="O38" s="109"/>
      <c r="P38" s="71"/>
      <c r="Q38" s="109"/>
      <c r="R38" s="109"/>
      <c r="S38" s="138"/>
      <c r="T38" s="108"/>
      <c r="U38" s="71"/>
      <c r="V38" s="109"/>
      <c r="W38" s="142"/>
      <c r="X38" s="16">
        <f t="shared" si="0"/>
        <v>0</v>
      </c>
      <c r="Y38" s="28">
        <f t="shared" si="1"/>
        <v>0</v>
      </c>
    </row>
    <row r="39" spans="2:25" ht="19.5" thickBot="1" x14ac:dyDescent="0.35">
      <c r="B39" s="55" t="s">
        <v>126</v>
      </c>
      <c r="C39" s="7" t="str">
        <f>IF(AND($Z$1=1,X39=0),"",VLOOKUP(B39,Datenbank!B:C,2,FALSE))</f>
        <v>Tiny Crusher 4</v>
      </c>
      <c r="D39" s="7" t="str">
        <f>IF(AND($Z$1=1,X39=0),"",VLOOKUP(B39,Datenbank!B:D,3,FALSE))</f>
        <v>XS (Screw-On)</v>
      </c>
      <c r="E39" s="124">
        <f>VLOOKUP(B39,Datenbank!B:G,6,FALSE)</f>
        <v>18</v>
      </c>
      <c r="F39" s="73">
        <f>IF($A$1=1,"",VLOOKUP(B39,Datenbank!$B$3:$AC$1130,28,FALSE))</f>
        <v>68</v>
      </c>
      <c r="G39" s="108"/>
      <c r="H39" s="71"/>
      <c r="I39" s="109"/>
      <c r="J39" s="71"/>
      <c r="K39" s="109"/>
      <c r="L39" s="71"/>
      <c r="M39" s="109"/>
      <c r="N39" s="71"/>
      <c r="O39" s="109"/>
      <c r="P39" s="71"/>
      <c r="Q39" s="109"/>
      <c r="R39" s="109"/>
      <c r="S39" s="138"/>
      <c r="T39" s="108"/>
      <c r="U39" s="71"/>
      <c r="V39" s="109"/>
      <c r="W39" s="142"/>
      <c r="X39" s="16">
        <f t="shared" si="0"/>
        <v>0</v>
      </c>
      <c r="Y39" s="28">
        <f t="shared" si="1"/>
        <v>0</v>
      </c>
    </row>
    <row r="40" spans="2:25" ht="19.5" thickBot="1" x14ac:dyDescent="0.35">
      <c r="B40" s="55" t="s">
        <v>9</v>
      </c>
      <c r="C40" s="7" t="str">
        <f>IF(AND($Z$1=1,X40=0),"",VLOOKUP(B40,Datenbank!B:C,2,FALSE))</f>
        <v>Light Crusher 1</v>
      </c>
      <c r="D40" s="7" t="str">
        <f>IF(AND($Z$1=1,X40=0),"",VLOOKUP(B40,Datenbank!B:D,3,FALSE))</f>
        <v>M</v>
      </c>
      <c r="E40" s="14">
        <f>VLOOKUP(B40,Datenbank!B:G,6,FALSE)</f>
        <v>18</v>
      </c>
      <c r="F40" s="73">
        <f>IF($A$1=1,"",VLOOKUP(B40,Datenbank!$B$3:$AC$1130,28,FALSE))</f>
        <v>127</v>
      </c>
      <c r="G40" s="108"/>
      <c r="H40" s="71"/>
      <c r="I40" s="109"/>
      <c r="J40" s="71"/>
      <c r="K40" s="109"/>
      <c r="L40" s="71"/>
      <c r="M40" s="109"/>
      <c r="N40" s="71"/>
      <c r="O40" s="109"/>
      <c r="P40" s="71"/>
      <c r="Q40" s="109"/>
      <c r="R40" s="109"/>
      <c r="S40" s="138"/>
      <c r="T40" s="108"/>
      <c r="U40" s="71"/>
      <c r="V40" s="109"/>
      <c r="W40" s="142"/>
      <c r="X40" s="16">
        <f t="shared" si="0"/>
        <v>0</v>
      </c>
      <c r="Y40" s="28">
        <f t="shared" si="1"/>
        <v>0</v>
      </c>
    </row>
    <row r="41" spans="2:25" ht="19.5" thickBot="1" x14ac:dyDescent="0.35">
      <c r="B41" s="55" t="s">
        <v>1</v>
      </c>
      <c r="C41" s="7" t="str">
        <f>IF(AND($Z$1=1,X41=0),"",VLOOKUP(B41,Datenbank!B:C,2,FALSE))</f>
        <v>Light Crusher 2</v>
      </c>
      <c r="D41" s="9" t="str">
        <f>IF(AND($Z$1=1,X41=0),"",VLOOKUP(B41,Datenbank!B:D,3,FALSE))</f>
        <v>L</v>
      </c>
      <c r="E41" s="15">
        <f>VLOOKUP(B41,Datenbank!B:G,6,FALSE)</f>
        <v>18</v>
      </c>
      <c r="F41" s="73">
        <f>IF($A$1=1,"",VLOOKUP(B41,Datenbank!$B$3:$AC$1130,28,FALSE))</f>
        <v>200</v>
      </c>
      <c r="G41" s="108"/>
      <c r="H41" s="71"/>
      <c r="I41" s="109"/>
      <c r="J41" s="71"/>
      <c r="K41" s="109"/>
      <c r="L41" s="71"/>
      <c r="M41" s="109"/>
      <c r="N41" s="71"/>
      <c r="O41" s="109"/>
      <c r="P41" s="71"/>
      <c r="Q41" s="109"/>
      <c r="R41" s="109"/>
      <c r="S41" s="138"/>
      <c r="T41" s="108"/>
      <c r="U41" s="71"/>
      <c r="V41" s="109"/>
      <c r="W41" s="142"/>
      <c r="X41" s="16">
        <f t="shared" si="0"/>
        <v>0</v>
      </c>
      <c r="Y41" s="28">
        <f t="shared" si="1"/>
        <v>0</v>
      </c>
    </row>
    <row r="42" spans="2:25" ht="19.5" thickBot="1" x14ac:dyDescent="0.35">
      <c r="B42" s="55" t="s">
        <v>14</v>
      </c>
      <c r="C42" s="7" t="str">
        <f>IF(AND($Z$1=1,X42=0),"",VLOOKUP(B42,Datenbank!B:C,2,FALSE))</f>
        <v>Light Crusher 3</v>
      </c>
      <c r="D42" s="9" t="str">
        <f>IF(AND($Z$1=1,X42=0),"",VLOOKUP(B42,Datenbank!B:D,3,FALSE))</f>
        <v>L</v>
      </c>
      <c r="E42" s="15">
        <f>VLOOKUP(B42,Datenbank!B:G,6,FALSE)</f>
        <v>24</v>
      </c>
      <c r="F42" s="73">
        <f>IF($A$1=1,"",VLOOKUP(B42,Datenbank!$B$3:$AC$1130,28,FALSE))</f>
        <v>150</v>
      </c>
      <c r="G42" s="108"/>
      <c r="H42" s="71"/>
      <c r="I42" s="109"/>
      <c r="J42" s="71"/>
      <c r="K42" s="109"/>
      <c r="L42" s="71"/>
      <c r="M42" s="109"/>
      <c r="N42" s="71"/>
      <c r="O42" s="109"/>
      <c r="P42" s="71"/>
      <c r="Q42" s="109"/>
      <c r="R42" s="109"/>
      <c r="S42" s="138"/>
      <c r="T42" s="108"/>
      <c r="U42" s="71"/>
      <c r="V42" s="109"/>
      <c r="W42" s="142"/>
      <c r="X42" s="16">
        <f t="shared" si="0"/>
        <v>0</v>
      </c>
      <c r="Y42" s="28">
        <f t="shared" si="1"/>
        <v>0</v>
      </c>
    </row>
    <row r="43" spans="2:25" ht="19.5" thickBot="1" x14ac:dyDescent="0.35">
      <c r="B43" s="55" t="s">
        <v>37</v>
      </c>
      <c r="C43" s="7" t="str">
        <f>IF(AND($Z$1=1,X43=0),"",VLOOKUP(B43,Datenbank!B:C,2,FALSE))</f>
        <v>Essential Crusher 1</v>
      </c>
      <c r="D43" s="9" t="str">
        <f>IF(AND($Z$1=1,X43=0),"",VLOOKUP(B43,Datenbank!B:D,3,FALSE))</f>
        <v>XL</v>
      </c>
      <c r="E43" s="15">
        <f>VLOOKUP(B43,Datenbank!B:G,6,FALSE)</f>
        <v>6</v>
      </c>
      <c r="F43" s="73">
        <f>IF($A$1=1,"",VLOOKUP(B43,Datenbank!$B$3:$AC$1130,28,FALSE))</f>
        <v>118</v>
      </c>
      <c r="G43" s="108"/>
      <c r="H43" s="71"/>
      <c r="I43" s="109"/>
      <c r="J43" s="71"/>
      <c r="K43" s="109"/>
      <c r="L43" s="71"/>
      <c r="M43" s="109"/>
      <c r="N43" s="71"/>
      <c r="O43" s="109"/>
      <c r="P43" s="71"/>
      <c r="Q43" s="109"/>
      <c r="R43" s="109"/>
      <c r="S43" s="138"/>
      <c r="T43" s="108"/>
      <c r="U43" s="71"/>
      <c r="V43" s="109"/>
      <c r="W43" s="142"/>
      <c r="X43" s="16">
        <f t="shared" si="0"/>
        <v>0</v>
      </c>
      <c r="Y43" s="28">
        <f t="shared" si="1"/>
        <v>0</v>
      </c>
    </row>
    <row r="44" spans="2:25" ht="19.5" thickBot="1" x14ac:dyDescent="0.35">
      <c r="B44" s="55" t="s">
        <v>38</v>
      </c>
      <c r="C44" s="7" t="str">
        <f>IF(AND($Z$1=1,X44=0),"",VLOOKUP(B44,Datenbank!B:C,2,FALSE))</f>
        <v>Essential Crusher 2</v>
      </c>
      <c r="D44" s="9" t="str">
        <f>IF(AND($Z$1=1,X44=0),"",VLOOKUP(B44,Datenbank!B:D,3,FALSE))</f>
        <v>XL</v>
      </c>
      <c r="E44" s="15">
        <f>VLOOKUP(B44,Datenbank!B:G,6,FALSE)</f>
        <v>6</v>
      </c>
      <c r="F44" s="73">
        <f>IF($A$1=1,"",VLOOKUP(B44,Datenbank!$B$3:$AC$1130,28,FALSE))</f>
        <v>106</v>
      </c>
      <c r="G44" s="108"/>
      <c r="H44" s="71"/>
      <c r="I44" s="109"/>
      <c r="J44" s="71"/>
      <c r="K44" s="109"/>
      <c r="L44" s="71"/>
      <c r="M44" s="109"/>
      <c r="N44" s="71"/>
      <c r="O44" s="109"/>
      <c r="P44" s="71"/>
      <c r="Q44" s="109"/>
      <c r="R44" s="109"/>
      <c r="S44" s="138"/>
      <c r="T44" s="108"/>
      <c r="U44" s="71"/>
      <c r="V44" s="109"/>
      <c r="W44" s="142"/>
      <c r="X44" s="16">
        <f t="shared" si="0"/>
        <v>0</v>
      </c>
      <c r="Y44" s="28">
        <f t="shared" si="1"/>
        <v>0</v>
      </c>
    </row>
    <row r="45" spans="2:25" ht="19.5" thickBot="1" x14ac:dyDescent="0.35">
      <c r="B45" s="55" t="s">
        <v>39</v>
      </c>
      <c r="C45" s="7" t="str">
        <f>IF(AND($Z$1=1,X45=0),"",VLOOKUP(B45,Datenbank!B:C,2,FALSE))</f>
        <v>Essential Crusher 3</v>
      </c>
      <c r="D45" s="9" t="str">
        <f>IF(AND($Z$1=1,X45=0),"",VLOOKUP(B45,Datenbank!B:D,3,FALSE))</f>
        <v>XL</v>
      </c>
      <c r="E45" s="15">
        <f>VLOOKUP(B45,Datenbank!B:G,6,FALSE)</f>
        <v>6</v>
      </c>
      <c r="F45" s="73">
        <f>IF($A$1=1,"",VLOOKUP(B45,Datenbank!$B$3:$AC$1130,28,FALSE))</f>
        <v>109</v>
      </c>
      <c r="G45" s="108"/>
      <c r="H45" s="71"/>
      <c r="I45" s="109"/>
      <c r="J45" s="71"/>
      <c r="K45" s="109"/>
      <c r="L45" s="71"/>
      <c r="M45" s="109"/>
      <c r="N45" s="71"/>
      <c r="O45" s="109"/>
      <c r="P45" s="71"/>
      <c r="Q45" s="109"/>
      <c r="R45" s="109"/>
      <c r="S45" s="138"/>
      <c r="T45" s="108"/>
      <c r="U45" s="71"/>
      <c r="V45" s="109"/>
      <c r="W45" s="142"/>
      <c r="X45" s="16">
        <f t="shared" si="0"/>
        <v>0</v>
      </c>
      <c r="Y45" s="28">
        <f t="shared" si="1"/>
        <v>0</v>
      </c>
    </row>
    <row r="46" spans="2:25" ht="19.5" thickBot="1" x14ac:dyDescent="0.35">
      <c r="B46" s="55" t="s">
        <v>40</v>
      </c>
      <c r="C46" s="7" t="str">
        <f>IF(AND($Z$1=1,X46=0),"",VLOOKUP(B46,Datenbank!B:C,2,FALSE))</f>
        <v>Essential Crusher 4</v>
      </c>
      <c r="D46" s="9" t="str">
        <f>IF(AND($Z$1=1,X46=0),"",VLOOKUP(B46,Datenbank!B:D,3,FALSE))</f>
        <v>XL</v>
      </c>
      <c r="E46" s="15">
        <f>VLOOKUP(B46,Datenbank!B:G,6,FALSE)</f>
        <v>6</v>
      </c>
      <c r="F46" s="73">
        <f>IF($A$1=1,"",VLOOKUP(B46,Datenbank!$B$3:$AC$1130,28,FALSE))</f>
        <v>111</v>
      </c>
      <c r="G46" s="108"/>
      <c r="H46" s="71"/>
      <c r="I46" s="109"/>
      <c r="J46" s="71"/>
      <c r="K46" s="109"/>
      <c r="L46" s="71"/>
      <c r="M46" s="109"/>
      <c r="N46" s="71"/>
      <c r="O46" s="109"/>
      <c r="P46" s="71"/>
      <c r="Q46" s="109"/>
      <c r="R46" s="109"/>
      <c r="S46" s="138"/>
      <c r="T46" s="108"/>
      <c r="U46" s="71"/>
      <c r="V46" s="109"/>
      <c r="W46" s="142"/>
      <c r="X46" s="16">
        <f t="shared" si="0"/>
        <v>0</v>
      </c>
      <c r="Y46" s="28">
        <f t="shared" si="1"/>
        <v>0</v>
      </c>
    </row>
    <row r="47" spans="2:25" ht="19.5" thickBot="1" x14ac:dyDescent="0.35">
      <c r="B47" s="55" t="s">
        <v>41</v>
      </c>
      <c r="C47" s="7" t="str">
        <f>IF(AND($Z$1=1,X47=0),"",VLOOKUP(B47,Datenbank!B:C,2,FALSE))</f>
        <v>Heavy Crusher 1</v>
      </c>
      <c r="D47" s="9" t="str">
        <f>IF(AND($Z$1=1,X47=0),"",VLOOKUP(B47,Datenbank!B:D,3,FALSE))</f>
        <v>XXL</v>
      </c>
      <c r="E47" s="15">
        <f>VLOOKUP(B47,Datenbank!B:G,6,FALSE)</f>
        <v>1</v>
      </c>
      <c r="F47" s="73">
        <f>IF($A$1=1,"",VLOOKUP(B47,Datenbank!$B$3:$AC$1130,28,FALSE))</f>
        <v>48</v>
      </c>
      <c r="G47" s="108"/>
      <c r="H47" s="71"/>
      <c r="I47" s="109"/>
      <c r="J47" s="71"/>
      <c r="K47" s="109"/>
      <c r="L47" s="71"/>
      <c r="M47" s="109"/>
      <c r="N47" s="71"/>
      <c r="O47" s="109"/>
      <c r="P47" s="71"/>
      <c r="Q47" s="109"/>
      <c r="R47" s="109"/>
      <c r="S47" s="138"/>
      <c r="T47" s="108"/>
      <c r="U47" s="71"/>
      <c r="V47" s="109"/>
      <c r="W47" s="142"/>
      <c r="X47" s="16">
        <f t="shared" ref="X47:X79" si="8">SUM(G47:W47)*E47</f>
        <v>0</v>
      </c>
      <c r="Y47" s="28">
        <f t="shared" ref="Y47:Y79" si="9">IF($A$1=1,"",SUM(G47:S47)*F47+SUM(T47:W47)*1.05*F47)</f>
        <v>0</v>
      </c>
    </row>
    <row r="48" spans="2:25" ht="19.5" thickBot="1" x14ac:dyDescent="0.35">
      <c r="B48" s="55" t="s">
        <v>42</v>
      </c>
      <c r="C48" s="7" t="str">
        <f>IF(AND($Z$1=1,X48=0),"",VLOOKUP(B48,Datenbank!B:C,2,FALSE))</f>
        <v>Heavy Crusher 2</v>
      </c>
      <c r="D48" s="9" t="str">
        <f>IF(AND($Z$1=1,X48=0),"",VLOOKUP(B48,Datenbank!B:D,3,FALSE))</f>
        <v>XXL</v>
      </c>
      <c r="E48" s="15">
        <f>VLOOKUP(B48,Datenbank!B:G,6,FALSE)</f>
        <v>1</v>
      </c>
      <c r="F48" s="73">
        <f>IF($A$1=1,"",VLOOKUP(B48,Datenbank!$B$3:$AC$1130,28,FALSE))</f>
        <v>36</v>
      </c>
      <c r="G48" s="108"/>
      <c r="H48" s="71"/>
      <c r="I48" s="109"/>
      <c r="J48" s="71"/>
      <c r="K48" s="109"/>
      <c r="L48" s="71"/>
      <c r="M48" s="109"/>
      <c r="N48" s="71"/>
      <c r="O48" s="109"/>
      <c r="P48" s="71"/>
      <c r="Q48" s="109"/>
      <c r="R48" s="109"/>
      <c r="S48" s="138"/>
      <c r="T48" s="108"/>
      <c r="U48" s="71"/>
      <c r="V48" s="109"/>
      <c r="W48" s="142"/>
      <c r="X48" s="16">
        <f t="shared" si="8"/>
        <v>0</v>
      </c>
      <c r="Y48" s="28">
        <f t="shared" si="9"/>
        <v>0</v>
      </c>
    </row>
    <row r="49" spans="2:25" ht="19.5" thickBot="1" x14ac:dyDescent="0.35">
      <c r="B49" s="55" t="s">
        <v>43</v>
      </c>
      <c r="C49" s="7" t="str">
        <f>IF(AND($Z$1=1,X49=0),"",VLOOKUP(B49,Datenbank!B:C,2,FALSE))</f>
        <v>Heavy Crusher 3</v>
      </c>
      <c r="D49" s="9" t="str">
        <f>IF(AND($Z$1=1,X49=0),"",VLOOKUP(B49,Datenbank!B:D,3,FALSE))</f>
        <v>XXL</v>
      </c>
      <c r="E49" s="15">
        <f>VLOOKUP(B49,Datenbank!B:G,6,FALSE)</f>
        <v>1</v>
      </c>
      <c r="F49" s="73">
        <f>IF($A$1=1,"",VLOOKUP(B49,Datenbank!$B$3:$AC$1130,28,FALSE))</f>
        <v>44</v>
      </c>
      <c r="G49" s="108"/>
      <c r="H49" s="71"/>
      <c r="I49" s="109"/>
      <c r="J49" s="71"/>
      <c r="K49" s="109"/>
      <c r="L49" s="71"/>
      <c r="M49" s="109"/>
      <c r="N49" s="71"/>
      <c r="O49" s="109"/>
      <c r="P49" s="71"/>
      <c r="Q49" s="109"/>
      <c r="R49" s="109"/>
      <c r="S49" s="138"/>
      <c r="T49" s="108"/>
      <c r="U49" s="71"/>
      <c r="V49" s="109"/>
      <c r="W49" s="142"/>
      <c r="X49" s="16">
        <f t="shared" si="8"/>
        <v>0</v>
      </c>
      <c r="Y49" s="28">
        <f t="shared" si="9"/>
        <v>0</v>
      </c>
    </row>
    <row r="50" spans="2:25" ht="19.5" thickBot="1" x14ac:dyDescent="0.35">
      <c r="B50" s="55" t="s">
        <v>44</v>
      </c>
      <c r="C50" s="7" t="str">
        <f>IF(AND($Z$1=1,X50=0),"",VLOOKUP(B50,Datenbank!B:C,2,FALSE))</f>
        <v>Heavy Crusher 4</v>
      </c>
      <c r="D50" s="9" t="str">
        <f>IF(AND($Z$1=1,X50=0),"",VLOOKUP(B50,Datenbank!B:D,3,FALSE))</f>
        <v>XXL</v>
      </c>
      <c r="E50" s="15">
        <f>VLOOKUP(B50,Datenbank!B:G,6,FALSE)</f>
        <v>1</v>
      </c>
      <c r="F50" s="73">
        <f>IF($A$1=1,"",VLOOKUP(B50,Datenbank!$B$3:$AC$1130,28,FALSE))</f>
        <v>42</v>
      </c>
      <c r="G50" s="108"/>
      <c r="H50" s="71"/>
      <c r="I50" s="109"/>
      <c r="J50" s="71"/>
      <c r="K50" s="109"/>
      <c r="L50" s="71"/>
      <c r="M50" s="109"/>
      <c r="N50" s="71"/>
      <c r="O50" s="109"/>
      <c r="P50" s="71"/>
      <c r="Q50" s="109"/>
      <c r="R50" s="109"/>
      <c r="S50" s="138"/>
      <c r="T50" s="108"/>
      <c r="U50" s="71"/>
      <c r="V50" s="109"/>
      <c r="W50" s="142"/>
      <c r="X50" s="16">
        <f t="shared" si="8"/>
        <v>0</v>
      </c>
      <c r="Y50" s="28">
        <f t="shared" si="9"/>
        <v>0</v>
      </c>
    </row>
    <row r="51" spans="2:25" ht="19.5" thickBot="1" x14ac:dyDescent="0.35">
      <c r="B51" s="55" t="s">
        <v>45</v>
      </c>
      <c r="C51" s="7" t="str">
        <f>IF(AND($Z$1=1,X51=0),"",VLOOKUP(B51,Datenbank!B:C,2,FALSE))</f>
        <v>Heavy Crusher 5</v>
      </c>
      <c r="D51" s="9" t="str">
        <f>IF(AND($Z$1=1,X51=0),"",VLOOKUP(B51,Datenbank!B:D,3,FALSE))</f>
        <v>XXL</v>
      </c>
      <c r="E51" s="15">
        <f>VLOOKUP(B51,Datenbank!B:G,6,FALSE)</f>
        <v>1</v>
      </c>
      <c r="F51" s="73">
        <f>IF($A$1=1,"",VLOOKUP(B51,Datenbank!$B$3:$AC$1130,28,FALSE))</f>
        <v>63</v>
      </c>
      <c r="G51" s="108"/>
      <c r="H51" s="71"/>
      <c r="I51" s="109"/>
      <c r="J51" s="71"/>
      <c r="K51" s="109"/>
      <c r="L51" s="71"/>
      <c r="M51" s="109"/>
      <c r="N51" s="71"/>
      <c r="O51" s="109"/>
      <c r="P51" s="71"/>
      <c r="Q51" s="109"/>
      <c r="R51" s="109"/>
      <c r="S51" s="138"/>
      <c r="T51" s="108"/>
      <c r="U51" s="71"/>
      <c r="V51" s="109"/>
      <c r="W51" s="142"/>
      <c r="X51" s="16">
        <f t="shared" si="8"/>
        <v>0</v>
      </c>
      <c r="Y51" s="28">
        <f t="shared" si="9"/>
        <v>0</v>
      </c>
    </row>
    <row r="52" spans="2:25" ht="19.5" thickBot="1" x14ac:dyDescent="0.35">
      <c r="B52" s="55" t="s">
        <v>46</v>
      </c>
      <c r="C52" s="7" t="str">
        <f>IF(AND($Z$1=1,X52=0),"",VLOOKUP(B52,Datenbank!B:C,2,FALSE))</f>
        <v>Heavy Crusher 6</v>
      </c>
      <c r="D52" s="9" t="str">
        <f>IF(AND($Z$1=1,X52=0),"",VLOOKUP(B52,Datenbank!B:D,3,FALSE))</f>
        <v>XXL</v>
      </c>
      <c r="E52" s="15">
        <f>VLOOKUP(B52,Datenbank!B:G,6,FALSE)</f>
        <v>1</v>
      </c>
      <c r="F52" s="73">
        <f>IF($A$1=1,"",VLOOKUP(B52,Datenbank!$B$3:$AC$1130,28,FALSE))</f>
        <v>50</v>
      </c>
      <c r="G52" s="108"/>
      <c r="H52" s="71"/>
      <c r="I52" s="109"/>
      <c r="J52" s="71"/>
      <c r="K52" s="109"/>
      <c r="L52" s="71"/>
      <c r="M52" s="109"/>
      <c r="N52" s="71"/>
      <c r="O52" s="109"/>
      <c r="P52" s="71"/>
      <c r="Q52" s="109"/>
      <c r="R52" s="109"/>
      <c r="S52" s="138"/>
      <c r="T52" s="108"/>
      <c r="U52" s="71"/>
      <c r="V52" s="109"/>
      <c r="W52" s="142"/>
      <c r="X52" s="16">
        <f t="shared" si="8"/>
        <v>0</v>
      </c>
      <c r="Y52" s="28">
        <f t="shared" si="9"/>
        <v>0</v>
      </c>
    </row>
    <row r="53" spans="2:25" ht="19.5" thickBot="1" x14ac:dyDescent="0.35">
      <c r="B53" s="55" t="s">
        <v>47</v>
      </c>
      <c r="C53" s="7" t="str">
        <f>IF(AND($Z$1=1,X53=0),"",VLOOKUP(B53,Datenbank!B:C,2,FALSE))</f>
        <v>Heavy Crusher 7</v>
      </c>
      <c r="D53" s="9" t="str">
        <f>IF(AND($Z$1=1,X53=0),"",VLOOKUP(B53,Datenbank!B:D,3,FALSE))</f>
        <v>XXL</v>
      </c>
      <c r="E53" s="15">
        <f>VLOOKUP(B53,Datenbank!B:G,6,FALSE)</f>
        <v>1</v>
      </c>
      <c r="F53" s="73">
        <f>IF($A$1=1,"",VLOOKUP(B53,Datenbank!$B$3:$AC$1130,28,FALSE))</f>
        <v>37</v>
      </c>
      <c r="G53" s="108"/>
      <c r="H53" s="71"/>
      <c r="I53" s="109"/>
      <c r="J53" s="71"/>
      <c r="K53" s="109"/>
      <c r="L53" s="71"/>
      <c r="M53" s="109"/>
      <c r="N53" s="71"/>
      <c r="O53" s="109"/>
      <c r="P53" s="71"/>
      <c r="Q53" s="109"/>
      <c r="R53" s="109"/>
      <c r="S53" s="138"/>
      <c r="T53" s="108"/>
      <c r="U53" s="71"/>
      <c r="V53" s="109"/>
      <c r="W53" s="142"/>
      <c r="X53" s="16">
        <f t="shared" si="8"/>
        <v>0</v>
      </c>
      <c r="Y53" s="28">
        <f t="shared" si="9"/>
        <v>0</v>
      </c>
    </row>
    <row r="54" spans="2:25" ht="19.5" thickBot="1" x14ac:dyDescent="0.35">
      <c r="B54" s="55" t="s">
        <v>90</v>
      </c>
      <c r="C54" s="7" t="str">
        <f>IF(AND($Z$1=1,X54=0),"",VLOOKUP(B54,Datenbank!B:C,2,FALSE))</f>
        <v>Heavy Crusher 8</v>
      </c>
      <c r="D54" s="9" t="str">
        <f>IF(AND($Z$1=1,X54=0),"",VLOOKUP(B54,Datenbank!B:D,3,FALSE))</f>
        <v>XXL</v>
      </c>
      <c r="E54" s="15">
        <f>VLOOKUP(B54,Datenbank!B:G,6,FALSE)</f>
        <v>1</v>
      </c>
      <c r="F54" s="73">
        <f>IF($A$1=1,"",VLOOKUP(B54,Datenbank!$B$3:$AC$1130,28,FALSE))</f>
        <v>86</v>
      </c>
      <c r="G54" s="108"/>
      <c r="H54" s="71"/>
      <c r="I54" s="109"/>
      <c r="J54" s="71"/>
      <c r="K54" s="109"/>
      <c r="L54" s="71"/>
      <c r="M54" s="109"/>
      <c r="N54" s="71"/>
      <c r="O54" s="109"/>
      <c r="P54" s="71"/>
      <c r="Q54" s="109"/>
      <c r="R54" s="109"/>
      <c r="S54" s="138"/>
      <c r="T54" s="108"/>
      <c r="U54" s="71"/>
      <c r="V54" s="109"/>
      <c r="W54" s="142"/>
      <c r="X54" s="16">
        <f t="shared" si="8"/>
        <v>0</v>
      </c>
      <c r="Y54" s="28">
        <f t="shared" si="9"/>
        <v>0</v>
      </c>
    </row>
    <row r="55" spans="2:25" ht="19.5" thickBot="1" x14ac:dyDescent="0.35">
      <c r="B55" s="55" t="s">
        <v>91</v>
      </c>
      <c r="C55" s="7" t="str">
        <f>IF(AND($Z$1=1,X55=0),"",VLOOKUP(B55,Datenbank!B:C,2,FALSE))</f>
        <v>Heavy Crusher 9</v>
      </c>
      <c r="D55" s="9" t="str">
        <f>IF(AND($Z$1=1,X55=0),"",VLOOKUP(B55,Datenbank!B:D,3,FALSE))</f>
        <v>XXL</v>
      </c>
      <c r="E55" s="15">
        <f>VLOOKUP(B55,Datenbank!B:G,6,FALSE)</f>
        <v>1</v>
      </c>
      <c r="F55" s="73">
        <f>IF($A$1=1,"",VLOOKUP(B55,Datenbank!$B$3:$AC$1130,28,FALSE))</f>
        <v>43</v>
      </c>
      <c r="G55" s="108"/>
      <c r="H55" s="71"/>
      <c r="I55" s="109"/>
      <c r="J55" s="71"/>
      <c r="K55" s="109"/>
      <c r="L55" s="71"/>
      <c r="M55" s="109"/>
      <c r="N55" s="71"/>
      <c r="O55" s="109"/>
      <c r="P55" s="71"/>
      <c r="Q55" s="109"/>
      <c r="R55" s="109"/>
      <c r="S55" s="138"/>
      <c r="T55" s="108"/>
      <c r="U55" s="71"/>
      <c r="V55" s="109"/>
      <c r="W55" s="142"/>
      <c r="X55" s="16">
        <f t="shared" si="8"/>
        <v>0</v>
      </c>
      <c r="Y55" s="28">
        <f t="shared" si="9"/>
        <v>0</v>
      </c>
    </row>
    <row r="56" spans="2:25" ht="19.5" thickBot="1" x14ac:dyDescent="0.35">
      <c r="B56" s="55" t="s">
        <v>142</v>
      </c>
      <c r="C56" s="7" t="str">
        <f>IF(AND($Z$1=1,X56=0),"",VLOOKUP(B56,Datenbank!B:C,2,FALSE))</f>
        <v>Woks Set</v>
      </c>
      <c r="D56" s="9" t="str">
        <f>IF(AND($Z$1=1,X56=0),"",VLOOKUP(B56,Datenbank!B:D,3,FALSE))</f>
        <v>XS-XXL</v>
      </c>
      <c r="E56" s="15">
        <f>VLOOKUP(B56,Datenbank!B:G,6,FALSE)</f>
        <v>87</v>
      </c>
      <c r="F56" s="73">
        <f>IF($A$1=1,"",VLOOKUP(B56,Datenbank!$B$3:$AC$1130,28,FALSE))</f>
        <v>1161.8499999999999</v>
      </c>
      <c r="G56" s="108"/>
      <c r="H56" s="71"/>
      <c r="I56" s="109"/>
      <c r="J56" s="71"/>
      <c r="K56" s="109"/>
      <c r="L56" s="71"/>
      <c r="M56" s="109"/>
      <c r="N56" s="71"/>
      <c r="O56" s="109"/>
      <c r="P56" s="71"/>
      <c r="Q56" s="109"/>
      <c r="R56" s="109"/>
      <c r="S56" s="138"/>
      <c r="T56" s="108"/>
      <c r="U56" s="71"/>
      <c r="V56" s="109"/>
      <c r="W56" s="142"/>
      <c r="X56" s="16">
        <f t="shared" si="8"/>
        <v>0</v>
      </c>
      <c r="Y56" s="28">
        <f t="shared" si="9"/>
        <v>0</v>
      </c>
    </row>
    <row r="57" spans="2:25" ht="19.5" thickBot="1" x14ac:dyDescent="0.35">
      <c r="B57" s="55" t="s">
        <v>209</v>
      </c>
      <c r="C57" s="7" t="str">
        <f>IF(AND($Z$1=1,X57=0),"",VLOOKUP(B57,Datenbank!B:C,2,FALSE))</f>
        <v>Woks 1</v>
      </c>
      <c r="D57" s="9" t="str">
        <f>IF(AND($Z$1=1,X57=0),"",VLOOKUP(B57,Datenbank!B:D,3,FALSE))</f>
        <v>XL</v>
      </c>
      <c r="E57" s="15">
        <f>VLOOKUP(B57,Datenbank!B:G,6,FALSE)</f>
        <v>6</v>
      </c>
      <c r="F57" s="73">
        <f>IF($A$1=1,"",VLOOKUP(B57,Datenbank!$B$3:$AC$1130,28,FALSE))</f>
        <v>240</v>
      </c>
      <c r="G57" s="108"/>
      <c r="H57" s="71"/>
      <c r="I57" s="109"/>
      <c r="J57" s="71"/>
      <c r="K57" s="109"/>
      <c r="L57" s="71"/>
      <c r="M57" s="109"/>
      <c r="N57" s="71"/>
      <c r="O57" s="109"/>
      <c r="P57" s="71"/>
      <c r="Q57" s="109"/>
      <c r="R57" s="109"/>
      <c r="S57" s="138"/>
      <c r="T57" s="108"/>
      <c r="U57" s="71"/>
      <c r="V57" s="109"/>
      <c r="W57" s="142"/>
      <c r="X57" s="16">
        <f t="shared" si="8"/>
        <v>0</v>
      </c>
      <c r="Y57" s="28">
        <f t="shared" si="9"/>
        <v>0</v>
      </c>
    </row>
    <row r="58" spans="2:25" ht="19.5" thickBot="1" x14ac:dyDescent="0.35">
      <c r="B58" s="55" t="s">
        <v>127</v>
      </c>
      <c r="C58" s="7" t="str">
        <f>IF(AND($Z$1=1,X58=0),"",VLOOKUP(B58,Datenbank!B:C,2,FALSE))</f>
        <v>Woks 2</v>
      </c>
      <c r="D58" s="9" t="str">
        <f>IF(AND($Z$1=1,X58=0),"",VLOOKUP(B58,Datenbank!B:D,3,FALSE))</f>
        <v>L-XL</v>
      </c>
      <c r="E58" s="15">
        <f>VLOOKUP(B58,Datenbank!B:G,6,FALSE)</f>
        <v>6</v>
      </c>
      <c r="F58" s="73">
        <f>IF($A$1=1,"",VLOOKUP(B58,Datenbank!$B$3:$AC$1130,28,FALSE))</f>
        <v>271</v>
      </c>
      <c r="G58" s="108"/>
      <c r="H58" s="71"/>
      <c r="I58" s="109"/>
      <c r="J58" s="71"/>
      <c r="K58" s="109"/>
      <c r="L58" s="71"/>
      <c r="M58" s="109"/>
      <c r="N58" s="71"/>
      <c r="O58" s="109"/>
      <c r="P58" s="71"/>
      <c r="Q58" s="109"/>
      <c r="R58" s="109"/>
      <c r="S58" s="138"/>
      <c r="T58" s="108"/>
      <c r="U58" s="71"/>
      <c r="V58" s="109"/>
      <c r="W58" s="142"/>
      <c r="X58" s="16">
        <f t="shared" si="8"/>
        <v>0</v>
      </c>
      <c r="Y58" s="28">
        <f t="shared" si="9"/>
        <v>0</v>
      </c>
    </row>
    <row r="59" spans="2:25" ht="19.5" thickBot="1" x14ac:dyDescent="0.35">
      <c r="B59" s="55" t="s">
        <v>128</v>
      </c>
      <c r="C59" s="7" t="str">
        <f>IF(AND($Z$1=1,X59=0),"",VLOOKUP(B59,Datenbank!B:C,2,FALSE))</f>
        <v>Woks 3</v>
      </c>
      <c r="D59" s="9" t="str">
        <f>IF(AND($Z$1=1,X59=0),"",VLOOKUP(B59,Datenbank!B:D,3,FALSE))</f>
        <v>XL</v>
      </c>
      <c r="E59" s="15">
        <f>VLOOKUP(B59,Datenbank!B:G,6,FALSE)</f>
        <v>6</v>
      </c>
      <c r="F59" s="73">
        <f>IF($A$1=1,"",VLOOKUP(B59,Datenbank!$B$3:$AC$1130,28,FALSE))</f>
        <v>178</v>
      </c>
      <c r="G59" s="108"/>
      <c r="H59" s="71"/>
      <c r="I59" s="109"/>
      <c r="J59" s="71"/>
      <c r="K59" s="109"/>
      <c r="L59" s="71"/>
      <c r="M59" s="109"/>
      <c r="N59" s="71"/>
      <c r="O59" s="109"/>
      <c r="P59" s="71"/>
      <c r="Q59" s="109"/>
      <c r="R59" s="109"/>
      <c r="S59" s="138"/>
      <c r="T59" s="108"/>
      <c r="U59" s="71"/>
      <c r="V59" s="109"/>
      <c r="W59" s="142"/>
      <c r="X59" s="16">
        <f t="shared" si="8"/>
        <v>0</v>
      </c>
      <c r="Y59" s="28">
        <f t="shared" si="9"/>
        <v>0</v>
      </c>
    </row>
    <row r="60" spans="2:25" ht="19.5" thickBot="1" x14ac:dyDescent="0.35">
      <c r="B60" s="55" t="s">
        <v>129</v>
      </c>
      <c r="C60" s="7" t="str">
        <f>IF(AND($Z$1=1,X60=0),"",VLOOKUP(B60,Datenbank!B:C,2,FALSE))</f>
        <v>Woks 4</v>
      </c>
      <c r="D60" s="9" t="str">
        <f>IF(AND($Z$1=1,X60=0),"",VLOOKUP(B60,Datenbank!B:D,3,FALSE))</f>
        <v>XL-XXL</v>
      </c>
      <c r="E60" s="15">
        <f>VLOOKUP(B60,Datenbank!B:G,6,FALSE)</f>
        <v>6</v>
      </c>
      <c r="F60" s="73">
        <f>IF($A$1=1,"",VLOOKUP(B60,Datenbank!$B$3:$AC$1130,28,FALSE))</f>
        <v>206</v>
      </c>
      <c r="G60" s="108"/>
      <c r="H60" s="71"/>
      <c r="I60" s="109"/>
      <c r="J60" s="71"/>
      <c r="K60" s="109"/>
      <c r="L60" s="71"/>
      <c r="M60" s="109"/>
      <c r="N60" s="71"/>
      <c r="O60" s="109"/>
      <c r="P60" s="71"/>
      <c r="Q60" s="109"/>
      <c r="R60" s="109"/>
      <c r="S60" s="138"/>
      <c r="T60" s="108"/>
      <c r="U60" s="71"/>
      <c r="V60" s="109"/>
      <c r="W60" s="142"/>
      <c r="X60" s="16">
        <f t="shared" si="8"/>
        <v>0</v>
      </c>
      <c r="Y60" s="28">
        <f t="shared" si="9"/>
        <v>0</v>
      </c>
    </row>
    <row r="61" spans="2:25" ht="19.5" thickBot="1" x14ac:dyDescent="0.35">
      <c r="B61" s="55" t="s">
        <v>130</v>
      </c>
      <c r="C61" s="7" t="str">
        <f>IF(AND($Z$1=1,X61=0),"",VLOOKUP(B61,Datenbank!B:C,2,FALSE))</f>
        <v>Woks 5</v>
      </c>
      <c r="D61" s="9" t="str">
        <f>IF(AND($Z$1=1,X61=0),"",VLOOKUP(B61,Datenbank!B:D,3,FALSE))</f>
        <v>L (Screw-On)</v>
      </c>
      <c r="E61" s="15">
        <f>VLOOKUP(B61,Datenbank!B:G,6,FALSE)</f>
        <v>9</v>
      </c>
      <c r="F61" s="73">
        <f>IF($A$1=1,"",VLOOKUP(B61,Datenbank!$B$3:$AC$1130,28,FALSE))</f>
        <v>117</v>
      </c>
      <c r="G61" s="108"/>
      <c r="H61" s="71"/>
      <c r="I61" s="109"/>
      <c r="J61" s="71"/>
      <c r="K61" s="109"/>
      <c r="L61" s="71"/>
      <c r="M61" s="109"/>
      <c r="N61" s="71"/>
      <c r="O61" s="109"/>
      <c r="P61" s="71"/>
      <c r="Q61" s="109"/>
      <c r="R61" s="109"/>
      <c r="S61" s="138"/>
      <c r="T61" s="108"/>
      <c r="U61" s="71"/>
      <c r="V61" s="109"/>
      <c r="W61" s="142"/>
      <c r="X61" s="16">
        <f t="shared" si="8"/>
        <v>0</v>
      </c>
      <c r="Y61" s="28">
        <f t="shared" si="9"/>
        <v>0</v>
      </c>
    </row>
    <row r="62" spans="2:25" ht="19.5" thickBot="1" x14ac:dyDescent="0.35">
      <c r="B62" s="55" t="s">
        <v>131</v>
      </c>
      <c r="C62" s="7" t="str">
        <f>IF(AND($Z$1=1,X62=0),"",VLOOKUP(B62,Datenbank!B:C,2,FALSE))</f>
        <v>Woks 6</v>
      </c>
      <c r="D62" s="9" t="str">
        <f>IF(AND($Z$1=1,X62=0),"",VLOOKUP(B62,Datenbank!B:D,3,FALSE))</f>
        <v>XS-S (Screw-On)</v>
      </c>
      <c r="E62" s="15">
        <f>VLOOKUP(B62,Datenbank!B:G,6,FALSE)</f>
        <v>18</v>
      </c>
      <c r="F62" s="73">
        <f>IF($A$1=1,"",VLOOKUP(B62,Datenbank!$B$3:$AC$1130,28,FALSE))</f>
        <v>54</v>
      </c>
      <c r="G62" s="108"/>
      <c r="H62" s="71"/>
      <c r="I62" s="109"/>
      <c r="J62" s="71"/>
      <c r="K62" s="109"/>
      <c r="L62" s="71"/>
      <c r="M62" s="109"/>
      <c r="N62" s="71"/>
      <c r="O62" s="109"/>
      <c r="P62" s="71"/>
      <c r="Q62" s="109"/>
      <c r="R62" s="109"/>
      <c r="S62" s="138"/>
      <c r="T62" s="108"/>
      <c r="U62" s="71"/>
      <c r="V62" s="109"/>
      <c r="W62" s="142"/>
      <c r="X62" s="16">
        <f t="shared" si="8"/>
        <v>0</v>
      </c>
      <c r="Y62" s="28">
        <f t="shared" si="9"/>
        <v>0</v>
      </c>
    </row>
    <row r="63" spans="2:25" ht="19.5" thickBot="1" x14ac:dyDescent="0.35">
      <c r="B63" s="55" t="s">
        <v>132</v>
      </c>
      <c r="C63" s="7" t="str">
        <f>IF(AND($Z$1=1,X63=0),"",VLOOKUP(B63,Datenbank!B:C,2,FALSE))</f>
        <v>Woks 7</v>
      </c>
      <c r="D63" s="9" t="str">
        <f>IF(AND($Z$1=1,X63=0),"",VLOOKUP(B63,Datenbank!B:D,3,FALSE))</f>
        <v>XS-M (Screw-On)</v>
      </c>
      <c r="E63" s="15">
        <f>VLOOKUP(B63,Datenbank!B:G,6,FALSE)</f>
        <v>24</v>
      </c>
      <c r="F63" s="73">
        <f>IF($A$1=1,"",VLOOKUP(B63,Datenbank!$B$3:$AC$1130,28,FALSE))</f>
        <v>59</v>
      </c>
      <c r="G63" s="108"/>
      <c r="H63" s="71"/>
      <c r="I63" s="109"/>
      <c r="J63" s="71"/>
      <c r="K63" s="109"/>
      <c r="L63" s="71"/>
      <c r="M63" s="109"/>
      <c r="N63" s="71"/>
      <c r="O63" s="109"/>
      <c r="P63" s="71"/>
      <c r="Q63" s="109"/>
      <c r="R63" s="109"/>
      <c r="S63" s="138"/>
      <c r="T63" s="108"/>
      <c r="U63" s="71"/>
      <c r="V63" s="109"/>
      <c r="W63" s="142"/>
      <c r="X63" s="16">
        <f t="shared" si="8"/>
        <v>0</v>
      </c>
      <c r="Y63" s="28">
        <f t="shared" si="9"/>
        <v>0</v>
      </c>
    </row>
    <row r="64" spans="2:25" ht="19.5" thickBot="1" x14ac:dyDescent="0.35">
      <c r="B64" s="55" t="s">
        <v>352</v>
      </c>
      <c r="C64" s="7" t="str">
        <f>IF(AND($Z$1=1,X64=0),"",VLOOKUP(B64,Datenbank!B:C,2,FALSE))</f>
        <v>Woks 8</v>
      </c>
      <c r="D64" s="9" t="str">
        <f>IF(AND($Z$1=1,X64=0),"",VLOOKUP(B64,Datenbank!B:D,3,FALSE))</f>
        <v>S-M</v>
      </c>
      <c r="E64" s="15">
        <f>VLOOKUP(B64,Datenbank!B:G,6,FALSE)</f>
        <v>12</v>
      </c>
      <c r="F64" s="73">
        <f>IF($A$1=1,"",VLOOKUP(B64,Datenbank!$B$3:$AC$1130,28,FALSE))</f>
        <v>98</v>
      </c>
      <c r="G64" s="108"/>
      <c r="H64" s="71"/>
      <c r="I64" s="109"/>
      <c r="J64" s="71"/>
      <c r="K64" s="109"/>
      <c r="L64" s="71"/>
      <c r="M64" s="109"/>
      <c r="N64" s="71"/>
      <c r="O64" s="109"/>
      <c r="P64" s="71"/>
      <c r="Q64" s="109"/>
      <c r="R64" s="109"/>
      <c r="S64" s="138"/>
      <c r="T64" s="108"/>
      <c r="U64" s="71"/>
      <c r="V64" s="109"/>
      <c r="W64" s="142"/>
      <c r="X64" s="16">
        <f t="shared" si="8"/>
        <v>0</v>
      </c>
      <c r="Y64" s="28">
        <f t="shared" si="9"/>
        <v>0</v>
      </c>
    </row>
    <row r="65" spans="2:26" ht="19.5" thickBot="1" x14ac:dyDescent="0.35">
      <c r="B65" s="55" t="s">
        <v>96</v>
      </c>
      <c r="C65" s="7" t="str">
        <f>IF(AND($Z$1=1,X65=0),"",VLOOKUP(B65,Datenbank!B:C,2,FALSE))</f>
        <v>Gateway 1</v>
      </c>
      <c r="D65" s="13" t="str">
        <f>IF(AND($Z$1=1,X65=0),"",VLOOKUP(B65,Datenbank!B:D,3,FALSE))</f>
        <v>L</v>
      </c>
      <c r="E65" s="14">
        <f>VLOOKUP(B65,Datenbank!B:G,6,FALSE)</f>
        <v>12</v>
      </c>
      <c r="F65" s="73">
        <f>IF($A$1=1,"",VLOOKUP(B65,Datenbank!$B$3:$AC$1130,28,FALSE))</f>
        <v>134</v>
      </c>
      <c r="G65" s="108"/>
      <c r="H65" s="71"/>
      <c r="I65" s="109"/>
      <c r="J65" s="71"/>
      <c r="K65" s="109"/>
      <c r="L65" s="71"/>
      <c r="M65" s="109"/>
      <c r="N65" s="71"/>
      <c r="O65" s="109"/>
      <c r="P65" s="71"/>
      <c r="Q65" s="109"/>
      <c r="R65" s="109"/>
      <c r="S65" s="138"/>
      <c r="T65" s="108"/>
      <c r="U65" s="71"/>
      <c r="V65" s="109"/>
      <c r="W65" s="142"/>
      <c r="X65" s="16">
        <f t="shared" si="8"/>
        <v>0</v>
      </c>
      <c r="Y65" s="28">
        <f t="shared" si="9"/>
        <v>0</v>
      </c>
    </row>
    <row r="66" spans="2:26" ht="19.5" thickBot="1" x14ac:dyDescent="0.35">
      <c r="B66" s="55" t="s">
        <v>29</v>
      </c>
      <c r="C66" s="7" t="str">
        <f>IF(AND($Z$1=1,X66=0),"",VLOOKUP(B66,Datenbank!B:C,2,FALSE))</f>
        <v>Gateway 2</v>
      </c>
      <c r="D66" s="7" t="str">
        <f>IF(AND($Z$1=1,X66=0),"",VLOOKUP(B66,Datenbank!B:D,3,FALSE))</f>
        <v>L</v>
      </c>
      <c r="E66" s="14">
        <f>VLOOKUP(B66,Datenbank!B:G,6,FALSE)</f>
        <v>12</v>
      </c>
      <c r="F66" s="73">
        <f>IF($A$1=1,"",VLOOKUP(B66,Datenbank!$B$3:$AC$1130,28,FALSE))</f>
        <v>84</v>
      </c>
      <c r="G66" s="108"/>
      <c r="H66" s="71"/>
      <c r="I66" s="109"/>
      <c r="J66" s="71"/>
      <c r="K66" s="109"/>
      <c r="L66" s="71"/>
      <c r="M66" s="109"/>
      <c r="N66" s="71"/>
      <c r="O66" s="109"/>
      <c r="P66" s="71"/>
      <c r="Q66" s="109"/>
      <c r="R66" s="109"/>
      <c r="S66" s="138"/>
      <c r="T66" s="108"/>
      <c r="U66" s="71"/>
      <c r="V66" s="109"/>
      <c r="W66" s="142"/>
      <c r="X66" s="16">
        <f t="shared" si="8"/>
        <v>0</v>
      </c>
      <c r="Y66" s="28">
        <f t="shared" si="9"/>
        <v>0</v>
      </c>
    </row>
    <row r="67" spans="2:26" ht="19.5" thickBot="1" x14ac:dyDescent="0.35">
      <c r="B67" s="55" t="s">
        <v>32</v>
      </c>
      <c r="C67" s="7" t="str">
        <f>IF(AND($Z$1=1,X67=0),"",VLOOKUP(B67,Datenbank!B:C,2,FALSE))</f>
        <v>Gateway 3</v>
      </c>
      <c r="D67" s="7" t="str">
        <f>IF(AND($Z$1=1,X67=0),"",VLOOKUP(B67,Datenbank!B:D,3,FALSE))</f>
        <v>L</v>
      </c>
      <c r="E67" s="14">
        <f>VLOOKUP(B67,Datenbank!B:G,6,FALSE)</f>
        <v>6</v>
      </c>
      <c r="F67" s="73">
        <f>IF($A$1=1,"",VLOOKUP(B67,Datenbank!$B$3:$AC$1130,28,FALSE))</f>
        <v>60</v>
      </c>
      <c r="G67" s="108"/>
      <c r="H67" s="71"/>
      <c r="I67" s="109"/>
      <c r="J67" s="71"/>
      <c r="K67" s="109"/>
      <c r="L67" s="71"/>
      <c r="M67" s="109"/>
      <c r="N67" s="71"/>
      <c r="O67" s="109"/>
      <c r="P67" s="71"/>
      <c r="Q67" s="109"/>
      <c r="R67" s="109"/>
      <c r="S67" s="138"/>
      <c r="T67" s="108"/>
      <c r="U67" s="71"/>
      <c r="V67" s="109"/>
      <c r="W67" s="142"/>
      <c r="X67" s="16">
        <f t="shared" si="8"/>
        <v>0</v>
      </c>
      <c r="Y67" s="28">
        <f t="shared" si="9"/>
        <v>0</v>
      </c>
    </row>
    <row r="68" spans="2:26" ht="19.5" thickBot="1" x14ac:dyDescent="0.35">
      <c r="B68" s="60" t="s">
        <v>22</v>
      </c>
      <c r="C68" s="7" t="str">
        <f>IF(AND($Z$1=1,X68=0),"",VLOOKUP(B68,Datenbank!B:C,2,FALSE))</f>
        <v>Desert Wind 1</v>
      </c>
      <c r="D68" s="64" t="str">
        <f>IF(AND($Z$1=1,X68=0),"",VLOOKUP(B68,Datenbank!B:D,3,FALSE))</f>
        <v>XL-XXL</v>
      </c>
      <c r="E68" s="15">
        <f>VLOOKUP(B68,Datenbank!B:G,6,FALSE)</f>
        <v>18</v>
      </c>
      <c r="F68" s="76">
        <f>IF($A$1=1,"",VLOOKUP(B68,Datenbank!$B$3:$AC$1130,28,FALSE))</f>
        <v>440</v>
      </c>
      <c r="G68" s="108"/>
      <c r="H68" s="71"/>
      <c r="I68" s="109"/>
      <c r="J68" s="71"/>
      <c r="K68" s="109"/>
      <c r="L68" s="71"/>
      <c r="M68" s="109"/>
      <c r="N68" s="71"/>
      <c r="O68" s="109"/>
      <c r="P68" s="71"/>
      <c r="Q68" s="109"/>
      <c r="R68" s="109"/>
      <c r="S68" s="138"/>
      <c r="T68" s="108"/>
      <c r="U68" s="71"/>
      <c r="V68" s="109"/>
      <c r="W68" s="142"/>
      <c r="X68" s="65">
        <f t="shared" si="8"/>
        <v>0</v>
      </c>
      <c r="Y68" s="28">
        <f t="shared" si="9"/>
        <v>0</v>
      </c>
    </row>
    <row r="69" spans="2:26" ht="19.5" thickBot="1" x14ac:dyDescent="0.35">
      <c r="B69" s="60" t="s">
        <v>278</v>
      </c>
      <c r="C69" s="7" t="str">
        <f>IF(AND($Z$1=1,X69=0),"",VLOOKUP(B69,Datenbank!B:C,2,FALSE))</f>
        <v>Desert Wind 2</v>
      </c>
      <c r="D69" s="64" t="str">
        <f>IF(AND($Z$1=1,X69=0),"",VLOOKUP(B69,Datenbank!B:D,3,FALSE))</f>
        <v>L</v>
      </c>
      <c r="E69" s="15">
        <f>VLOOKUP(B69,Datenbank!B:G,6,FALSE)</f>
        <v>18</v>
      </c>
      <c r="F69" s="76">
        <f>IF($A$1=1,"",VLOOKUP(B69,Datenbank!$B$3:$AC$1130,28,FALSE))</f>
        <v>216</v>
      </c>
      <c r="G69" s="108"/>
      <c r="H69" s="71"/>
      <c r="I69" s="109"/>
      <c r="J69" s="71"/>
      <c r="K69" s="109"/>
      <c r="L69" s="71"/>
      <c r="M69" s="109"/>
      <c r="N69" s="71"/>
      <c r="O69" s="109"/>
      <c r="P69" s="71"/>
      <c r="Q69" s="109"/>
      <c r="R69" s="109"/>
      <c r="S69" s="138"/>
      <c r="T69" s="108"/>
      <c r="U69" s="71"/>
      <c r="V69" s="109"/>
      <c r="W69" s="142"/>
      <c r="X69" s="65">
        <f t="shared" si="8"/>
        <v>0</v>
      </c>
      <c r="Y69" s="28">
        <f t="shared" si="9"/>
        <v>0</v>
      </c>
    </row>
    <row r="70" spans="2:26" ht="19.5" thickBot="1" x14ac:dyDescent="0.35">
      <c r="B70" s="55" t="s">
        <v>279</v>
      </c>
      <c r="C70" s="7" t="str">
        <f>IF(AND($Z$1=1,X70=0),"",VLOOKUP(B70,Datenbank!B:C,2,FALSE))</f>
        <v>Desert Wind 3</v>
      </c>
      <c r="D70" s="64" t="str">
        <f>IF(AND($Z$1=1,X70=0),"",VLOOKUP(B70,Datenbank!B:D,3,FALSE))</f>
        <v>M-L</v>
      </c>
      <c r="E70" s="15">
        <f>VLOOKUP(B70,Datenbank!B:G,6,FALSE)</f>
        <v>18</v>
      </c>
      <c r="F70" s="76">
        <f>IF($A$1=1,"",VLOOKUP(B70,Datenbank!$B$3:$AC$1130,28,FALSE))</f>
        <v>148</v>
      </c>
      <c r="G70" s="108"/>
      <c r="H70" s="71"/>
      <c r="I70" s="109"/>
      <c r="J70" s="71"/>
      <c r="K70" s="109"/>
      <c r="L70" s="71"/>
      <c r="M70" s="109"/>
      <c r="N70" s="71"/>
      <c r="O70" s="109"/>
      <c r="P70" s="71"/>
      <c r="Q70" s="109"/>
      <c r="R70" s="109"/>
      <c r="S70" s="138"/>
      <c r="T70" s="108"/>
      <c r="U70" s="71"/>
      <c r="V70" s="109"/>
      <c r="W70" s="142"/>
      <c r="X70" s="152">
        <f t="shared" si="8"/>
        <v>0</v>
      </c>
      <c r="Y70" s="28">
        <f t="shared" si="9"/>
        <v>0</v>
      </c>
    </row>
    <row r="71" spans="2:26" ht="19.5" thickBot="1" x14ac:dyDescent="0.35">
      <c r="B71" s="55" t="s">
        <v>135</v>
      </c>
      <c r="C71" s="7" t="str">
        <f>IF(AND($Z$1=1,X71=0),"",VLOOKUP(B71,Datenbank!B:C,2,FALSE))</f>
        <v>Desert Wind 4</v>
      </c>
      <c r="D71" s="13" t="str">
        <f>IF(AND($Z$1=1,X71=0),"",VLOOKUP(B71,Datenbank!B:D,3,FALSE))</f>
        <v>S (Screw-On)</v>
      </c>
      <c r="E71" s="14">
        <f>VLOOKUP(B71,Datenbank!B:G,6,FALSE)</f>
        <v>18</v>
      </c>
      <c r="F71" s="73">
        <f>IF($A$1=1,"",VLOOKUP(B71,Datenbank!$B$3:$AC$1130,28,FALSE))</f>
        <v>79</v>
      </c>
      <c r="G71" s="108"/>
      <c r="H71" s="71"/>
      <c r="I71" s="109"/>
      <c r="J71" s="71"/>
      <c r="K71" s="109"/>
      <c r="L71" s="71"/>
      <c r="M71" s="109"/>
      <c r="N71" s="71"/>
      <c r="O71" s="109"/>
      <c r="P71" s="71"/>
      <c r="Q71" s="109"/>
      <c r="R71" s="109"/>
      <c r="S71" s="138"/>
      <c r="T71" s="108"/>
      <c r="U71" s="71"/>
      <c r="V71" s="109"/>
      <c r="W71" s="142"/>
      <c r="X71" s="152">
        <f t="shared" si="8"/>
        <v>0</v>
      </c>
      <c r="Y71" s="28">
        <f t="shared" si="9"/>
        <v>0</v>
      </c>
    </row>
    <row r="72" spans="2:26" ht="19.5" thickBot="1" x14ac:dyDescent="0.35">
      <c r="B72" s="55" t="s">
        <v>488</v>
      </c>
      <c r="C72" s="7" t="str">
        <f>IF(AND($Z$1=1,X72=0),"",VLOOKUP(B72,Datenbank!B:C,2,FALSE))</f>
        <v>Fomes Set</v>
      </c>
      <c r="D72" s="13" t="str">
        <f>IF(AND($Z$1=1,X72=0),"",VLOOKUP(B72,Datenbank!B:D,3,FALSE))</f>
        <v>XS-XL</v>
      </c>
      <c r="E72" s="14">
        <f>VLOOKUP(B72,Datenbank!B:G,6,FALSE)</f>
        <v>126</v>
      </c>
      <c r="F72" s="73">
        <f>IF($A$1=1,"",VLOOKUP(B72,Datenbank!$B$3:$AC$1130,28,FALSE))</f>
        <v>778.05</v>
      </c>
      <c r="G72" s="108"/>
      <c r="H72" s="71"/>
      <c r="I72" s="109"/>
      <c r="J72" s="71"/>
      <c r="K72" s="109"/>
      <c r="L72" s="71"/>
      <c r="M72" s="109"/>
      <c r="N72" s="71"/>
      <c r="O72" s="109"/>
      <c r="P72" s="71"/>
      <c r="Q72" s="109"/>
      <c r="R72" s="109"/>
      <c r="S72" s="138"/>
      <c r="T72" s="108"/>
      <c r="U72" s="71"/>
      <c r="V72" s="109"/>
      <c r="W72" s="142"/>
      <c r="X72" s="152">
        <f t="shared" ref="X72" si="10">SUM(G72:W72)*E72</f>
        <v>0</v>
      </c>
      <c r="Y72" s="28">
        <f t="shared" ref="Y72" si="11">IF($A$1=1,"",SUM(G72:S72)*F72+SUM(T72:W72)*1.05*F72)</f>
        <v>0</v>
      </c>
    </row>
    <row r="73" spans="2:26" ht="19.5" thickBot="1" x14ac:dyDescent="0.35">
      <c r="B73" s="61" t="s">
        <v>79</v>
      </c>
      <c r="C73" s="7" t="str">
        <f>IF(AND($Z$1=1,X73=0),"",VLOOKUP(B73,Datenbank!B:C,2,FALSE))</f>
        <v>Fomes Footholds 1</v>
      </c>
      <c r="D73" s="62" t="str">
        <f>IF(AND($Z$1=1,X73=0),"",VLOOKUP(B73,Datenbank!B:D,3,FALSE))</f>
        <v>XS</v>
      </c>
      <c r="E73" s="63">
        <f>VLOOKUP(B73,Datenbank!B:G,6,FALSE)</f>
        <v>12</v>
      </c>
      <c r="F73" s="77">
        <f>IF($A$1=1,"",VLOOKUP(B73,Datenbank!$B$3:$AC$1130,28,FALSE))</f>
        <v>32</v>
      </c>
      <c r="G73" s="108"/>
      <c r="H73" s="71"/>
      <c r="I73" s="109"/>
      <c r="J73" s="71"/>
      <c r="K73" s="109"/>
      <c r="L73" s="71"/>
      <c r="M73" s="109"/>
      <c r="N73" s="71"/>
      <c r="O73" s="109"/>
      <c r="P73" s="71"/>
      <c r="Q73" s="109"/>
      <c r="R73" s="109"/>
      <c r="S73" s="138"/>
      <c r="T73" s="108"/>
      <c r="U73" s="71"/>
      <c r="V73" s="109"/>
      <c r="W73" s="142"/>
      <c r="X73" s="152">
        <f t="shared" si="8"/>
        <v>0</v>
      </c>
      <c r="Y73" s="28">
        <f t="shared" si="9"/>
        <v>0</v>
      </c>
      <c r="Z73" s="21"/>
    </row>
    <row r="74" spans="2:26" ht="19.5" thickBot="1" x14ac:dyDescent="0.35">
      <c r="B74" s="55" t="s">
        <v>82</v>
      </c>
      <c r="C74" s="7" t="str">
        <f>IF(AND($Z$1=1,X74=0),"",VLOOKUP(B74,Datenbank!B:C,2,FALSE))</f>
        <v>Fomes Footholds 2</v>
      </c>
      <c r="D74" s="13" t="str">
        <f>IF(AND($Z$1=1,X74=0),"",VLOOKUP(B74,Datenbank!B:D,3,FALSE))</f>
        <v>S</v>
      </c>
      <c r="E74" s="14">
        <f>VLOOKUP(B74,Datenbank!B:G,6,FALSE)</f>
        <v>12</v>
      </c>
      <c r="F74" s="73">
        <f>IF($A$1=1,"",VLOOKUP(B74,Datenbank!$B$3:$AC$1130,28,FALSE))</f>
        <v>38</v>
      </c>
      <c r="G74" s="108"/>
      <c r="H74" s="71"/>
      <c r="I74" s="109"/>
      <c r="J74" s="71"/>
      <c r="K74" s="109"/>
      <c r="L74" s="71"/>
      <c r="M74" s="109"/>
      <c r="N74" s="71"/>
      <c r="O74" s="109"/>
      <c r="P74" s="71"/>
      <c r="Q74" s="109"/>
      <c r="R74" s="109"/>
      <c r="S74" s="138"/>
      <c r="T74" s="108"/>
      <c r="U74" s="71"/>
      <c r="V74" s="109"/>
      <c r="W74" s="142"/>
      <c r="X74" s="16">
        <f t="shared" si="8"/>
        <v>0</v>
      </c>
      <c r="Y74" s="28">
        <f t="shared" si="9"/>
        <v>0</v>
      </c>
      <c r="Z74" s="21"/>
    </row>
    <row r="75" spans="2:26" ht="19.5" thickBot="1" x14ac:dyDescent="0.35">
      <c r="B75" s="55" t="s">
        <v>83</v>
      </c>
      <c r="C75" s="7" t="str">
        <f>IF(AND($Z$1=1,X75=0),"",VLOOKUP(B75,Datenbank!B:C,2,FALSE))</f>
        <v>Fomes Small Crimps</v>
      </c>
      <c r="D75" s="13" t="str">
        <f>IF(AND($Z$1=1,X75=0),"",VLOOKUP(B75,Datenbank!B:D,3,FALSE))</f>
        <v>S</v>
      </c>
      <c r="E75" s="14">
        <f>VLOOKUP(B75,Datenbank!B:G,6,FALSE)</f>
        <v>12</v>
      </c>
      <c r="F75" s="73">
        <f>IF($A$1=1,"",VLOOKUP(B75,Datenbank!$B$3:$AC$1130,28,FALSE))</f>
        <v>34</v>
      </c>
      <c r="G75" s="108"/>
      <c r="H75" s="71"/>
      <c r="I75" s="109"/>
      <c r="J75" s="71"/>
      <c r="K75" s="109"/>
      <c r="L75" s="71"/>
      <c r="M75" s="109"/>
      <c r="N75" s="71"/>
      <c r="O75" s="109"/>
      <c r="P75" s="71"/>
      <c r="Q75" s="109"/>
      <c r="R75" s="109"/>
      <c r="S75" s="138"/>
      <c r="T75" s="108"/>
      <c r="U75" s="71"/>
      <c r="V75" s="109"/>
      <c r="W75" s="142"/>
      <c r="X75" s="16">
        <f t="shared" si="8"/>
        <v>0</v>
      </c>
      <c r="Y75" s="28">
        <f t="shared" si="9"/>
        <v>0</v>
      </c>
      <c r="Z75" s="21"/>
    </row>
    <row r="76" spans="2:26" ht="19.5" thickBot="1" x14ac:dyDescent="0.35">
      <c r="B76" s="55" t="s">
        <v>84</v>
      </c>
      <c r="C76" s="7" t="str">
        <f>IF(AND($Z$1=1,X76=0),"",VLOOKUP(B76,Datenbank!B:C,2,FALSE))</f>
        <v>Fomes Crimps</v>
      </c>
      <c r="D76" s="13" t="str">
        <f>IF(AND($Z$1=1,X76=0),"",VLOOKUP(B76,Datenbank!B:D,3,FALSE))</f>
        <v>M</v>
      </c>
      <c r="E76" s="14">
        <f>VLOOKUP(B76,Datenbank!B:G,6,FALSE)</f>
        <v>12</v>
      </c>
      <c r="F76" s="73">
        <f>IF($A$1=1,"",VLOOKUP(B76,Datenbank!$B$3:$AC$1130,28,FALSE))</f>
        <v>39</v>
      </c>
      <c r="G76" s="108"/>
      <c r="H76" s="71"/>
      <c r="I76" s="109"/>
      <c r="J76" s="71"/>
      <c r="K76" s="109"/>
      <c r="L76" s="71"/>
      <c r="M76" s="109"/>
      <c r="N76" s="71"/>
      <c r="O76" s="109"/>
      <c r="P76" s="71"/>
      <c r="Q76" s="109"/>
      <c r="R76" s="109"/>
      <c r="S76" s="138"/>
      <c r="T76" s="108"/>
      <c r="U76" s="71"/>
      <c r="V76" s="109"/>
      <c r="W76" s="142"/>
      <c r="X76" s="16">
        <f t="shared" si="8"/>
        <v>0</v>
      </c>
      <c r="Y76" s="28">
        <f t="shared" si="9"/>
        <v>0</v>
      </c>
      <c r="Z76" s="21"/>
    </row>
    <row r="77" spans="2:26" ht="19.5" thickBot="1" x14ac:dyDescent="0.35">
      <c r="B77" s="55" t="s">
        <v>85</v>
      </c>
      <c r="C77" s="7" t="str">
        <f>IF(AND($Z$1=1,X77=0),"",VLOOKUP(B77,Datenbank!B:C,2,FALSE))</f>
        <v>Fomes Small Jugs</v>
      </c>
      <c r="D77" s="13" t="str">
        <f>IF(AND($Z$1=1,X77=0),"",VLOOKUP(B77,Datenbank!B:D,3,FALSE))</f>
        <v>M</v>
      </c>
      <c r="E77" s="14">
        <f>VLOOKUP(B77,Datenbank!B:G,6,FALSE)</f>
        <v>18</v>
      </c>
      <c r="F77" s="73">
        <f>IF($A$1=1,"",VLOOKUP(B77,Datenbank!$B$3:$AC$1130,28,FALSE))</f>
        <v>73</v>
      </c>
      <c r="G77" s="108"/>
      <c r="H77" s="71"/>
      <c r="I77" s="109"/>
      <c r="J77" s="71"/>
      <c r="K77" s="109"/>
      <c r="L77" s="71"/>
      <c r="M77" s="109"/>
      <c r="N77" s="71"/>
      <c r="O77" s="109"/>
      <c r="P77" s="71"/>
      <c r="Q77" s="109"/>
      <c r="R77" s="109"/>
      <c r="S77" s="138"/>
      <c r="T77" s="108"/>
      <c r="U77" s="71"/>
      <c r="V77" s="109"/>
      <c r="W77" s="142"/>
      <c r="X77" s="16">
        <f t="shared" si="8"/>
        <v>0</v>
      </c>
      <c r="Y77" s="28">
        <f t="shared" si="9"/>
        <v>0</v>
      </c>
      <c r="Z77" s="21"/>
    </row>
    <row r="78" spans="2:26" ht="19.5" thickBot="1" x14ac:dyDescent="0.35">
      <c r="B78" s="55" t="s">
        <v>86</v>
      </c>
      <c r="C78" s="7" t="str">
        <f>IF(AND($Z$1=1,X78=0),"",VLOOKUP(B78,Datenbank!B:C,2,FALSE))</f>
        <v>Fomes Medium Jugs</v>
      </c>
      <c r="D78" s="7" t="str">
        <f>IF(AND($Z$1=1,X78=0),"",VLOOKUP(B78,Datenbank!B:D,3,FALSE))</f>
        <v>M</v>
      </c>
      <c r="E78" s="14">
        <f>VLOOKUP(B78,Datenbank!B:G,6,FALSE)</f>
        <v>18</v>
      </c>
      <c r="F78" s="73">
        <f>IF($A$1=1,"",VLOOKUP(B78,Datenbank!$B$3:$AC$1130,28,FALSE))</f>
        <v>96</v>
      </c>
      <c r="G78" s="108"/>
      <c r="H78" s="71"/>
      <c r="I78" s="109"/>
      <c r="J78" s="71"/>
      <c r="K78" s="109"/>
      <c r="L78" s="71"/>
      <c r="M78" s="109"/>
      <c r="N78" s="71"/>
      <c r="O78" s="109"/>
      <c r="P78" s="71"/>
      <c r="Q78" s="109"/>
      <c r="R78" s="109"/>
      <c r="S78" s="138"/>
      <c r="T78" s="108"/>
      <c r="U78" s="71"/>
      <c r="V78" s="109"/>
      <c r="W78" s="142"/>
      <c r="X78" s="16">
        <f t="shared" si="8"/>
        <v>0</v>
      </c>
      <c r="Y78" s="28">
        <f t="shared" si="9"/>
        <v>0</v>
      </c>
      <c r="Z78" s="21"/>
    </row>
    <row r="79" spans="2:26" ht="19.5" thickBot="1" x14ac:dyDescent="0.35">
      <c r="B79" s="55" t="s">
        <v>33</v>
      </c>
      <c r="C79" s="7" t="str">
        <f>IF(AND($Z$1=1,X79=0),"",VLOOKUP(B79,Datenbank!B:C,2,FALSE))</f>
        <v>Fomes Big Jugs 1</v>
      </c>
      <c r="D79" s="7" t="str">
        <f>IF(AND($Z$1=1,X79=0),"",VLOOKUP(B79,Datenbank!B:D,3,FALSE))</f>
        <v>L</v>
      </c>
      <c r="E79" s="14">
        <f>VLOOKUP(B79,Datenbank!B:G,6,FALSE)</f>
        <v>12</v>
      </c>
      <c r="F79" s="73">
        <f>IF($A$1=1,"",VLOOKUP(B79,Datenbank!$B$3:$AC$1130,28,FALSE))</f>
        <v>110</v>
      </c>
      <c r="G79" s="108"/>
      <c r="H79" s="71"/>
      <c r="I79" s="109"/>
      <c r="J79" s="71"/>
      <c r="K79" s="109"/>
      <c r="L79" s="71"/>
      <c r="M79" s="109"/>
      <c r="N79" s="71"/>
      <c r="O79" s="109"/>
      <c r="P79" s="71"/>
      <c r="Q79" s="109"/>
      <c r="R79" s="109"/>
      <c r="S79" s="138"/>
      <c r="T79" s="108"/>
      <c r="U79" s="71"/>
      <c r="V79" s="109"/>
      <c r="W79" s="142"/>
      <c r="X79" s="16">
        <f t="shared" si="8"/>
        <v>0</v>
      </c>
      <c r="Y79" s="28">
        <f t="shared" si="9"/>
        <v>0</v>
      </c>
      <c r="Z79" s="21"/>
    </row>
    <row r="80" spans="2:26" ht="19.5" thickBot="1" x14ac:dyDescent="0.35">
      <c r="B80" s="55" t="s">
        <v>34</v>
      </c>
      <c r="C80" s="7" t="str">
        <f>IF(AND($Z$1=1,X80=0),"",VLOOKUP(B80,Datenbank!B:C,2,FALSE))</f>
        <v>Fomes Big Jugs 2</v>
      </c>
      <c r="D80" s="7" t="str">
        <f>IF(AND($Z$1=1,X80=0),"",VLOOKUP(B80,Datenbank!B:D,3,FALSE))</f>
        <v>L</v>
      </c>
      <c r="E80" s="14">
        <f>VLOOKUP(B80,Datenbank!B:G,6,FALSE)</f>
        <v>12</v>
      </c>
      <c r="F80" s="73">
        <f>IF($A$1=1,"",VLOOKUP(B80,Datenbank!$B$3:$AC$1130,28,FALSE))</f>
        <v>151</v>
      </c>
      <c r="G80" s="108"/>
      <c r="H80" s="71"/>
      <c r="I80" s="109"/>
      <c r="J80" s="71"/>
      <c r="K80" s="109"/>
      <c r="L80" s="71"/>
      <c r="M80" s="109"/>
      <c r="N80" s="71"/>
      <c r="O80" s="109"/>
      <c r="P80" s="71"/>
      <c r="Q80" s="109"/>
      <c r="R80" s="109"/>
      <c r="S80" s="138"/>
      <c r="T80" s="108"/>
      <c r="U80" s="71"/>
      <c r="V80" s="109"/>
      <c r="W80" s="142"/>
      <c r="X80" s="16">
        <f t="shared" ref="X80:X98" si="12">SUM(G80:W80)*E80</f>
        <v>0</v>
      </c>
      <c r="Y80" s="28">
        <f t="shared" ref="Y80:Y98" si="13">IF($A$1=1,"",SUM(G80:S80)*F80+SUM(T80:W80)*1.05*F80)</f>
        <v>0</v>
      </c>
      <c r="Z80" s="21"/>
    </row>
    <row r="81" spans="2:26" ht="19.5" thickBot="1" x14ac:dyDescent="0.35">
      <c r="B81" s="55" t="s">
        <v>74</v>
      </c>
      <c r="C81" s="7" t="str">
        <f>IF(AND($Z$1=1,X81=0),"",VLOOKUP(B81,Datenbank!B:C,2,FALSE))</f>
        <v>Fomes Pigs</v>
      </c>
      <c r="D81" s="7" t="str">
        <f>IF(AND($Z$1=1,X81=0),"",VLOOKUP(B81,Datenbank!B:D,3,FALSE))</f>
        <v>XL</v>
      </c>
      <c r="E81" s="14">
        <f>VLOOKUP(B81,Datenbank!B:G,6,FALSE)</f>
        <v>18</v>
      </c>
      <c r="F81" s="73">
        <f>IF($A$1=1,"",VLOOKUP(B81,Datenbank!$B$3:$AC$1130,28,FALSE))</f>
        <v>246</v>
      </c>
      <c r="G81" s="108"/>
      <c r="H81" s="71"/>
      <c r="I81" s="109"/>
      <c r="J81" s="71"/>
      <c r="K81" s="109"/>
      <c r="L81" s="71"/>
      <c r="M81" s="109"/>
      <c r="N81" s="71"/>
      <c r="O81" s="109"/>
      <c r="P81" s="71"/>
      <c r="Q81" s="109"/>
      <c r="R81" s="109"/>
      <c r="S81" s="138"/>
      <c r="T81" s="108"/>
      <c r="U81" s="71"/>
      <c r="V81" s="109"/>
      <c r="W81" s="142"/>
      <c r="X81" s="16">
        <f t="shared" si="12"/>
        <v>0</v>
      </c>
      <c r="Y81" s="28">
        <f t="shared" si="13"/>
        <v>0</v>
      </c>
      <c r="Z81" s="21"/>
    </row>
    <row r="82" spans="2:26" ht="19.5" thickBot="1" x14ac:dyDescent="0.35">
      <c r="B82" s="55" t="s">
        <v>93</v>
      </c>
      <c r="C82" s="7" t="str">
        <f>IF(AND($Z$1=1,X82=0),"",VLOOKUP(B82,Datenbank!B:C,2,FALSE))</f>
        <v>Rain Forest 1</v>
      </c>
      <c r="D82" s="13" t="str">
        <f>IF(AND($Z$1=1,X82=0),"",VLOOKUP(B82,Datenbank!B:D,3,FALSE))</f>
        <v>L</v>
      </c>
      <c r="E82" s="14">
        <f>VLOOKUP(B82,Datenbank!B:G,6,FALSE)</f>
        <v>12</v>
      </c>
      <c r="F82" s="73">
        <f>IF($A$1=1,"",VLOOKUP(B82,Datenbank!$B$3:$AC$1130,28,FALSE))</f>
        <v>137</v>
      </c>
      <c r="G82" s="108"/>
      <c r="H82" s="71"/>
      <c r="I82" s="109"/>
      <c r="J82" s="71"/>
      <c r="K82" s="109"/>
      <c r="L82" s="71"/>
      <c r="M82" s="109"/>
      <c r="N82" s="71"/>
      <c r="O82" s="109"/>
      <c r="P82" s="71"/>
      <c r="Q82" s="109"/>
      <c r="R82" s="109"/>
      <c r="S82" s="138"/>
      <c r="T82" s="108"/>
      <c r="U82" s="71"/>
      <c r="V82" s="109"/>
      <c r="W82" s="142"/>
      <c r="X82" s="16">
        <f t="shared" si="12"/>
        <v>0</v>
      </c>
      <c r="Y82" s="28">
        <f t="shared" si="13"/>
        <v>0</v>
      </c>
      <c r="Z82" s="21"/>
    </row>
    <row r="83" spans="2:26" ht="19.5" thickBot="1" x14ac:dyDescent="0.35">
      <c r="B83" s="55" t="s">
        <v>48</v>
      </c>
      <c r="C83" s="7" t="str">
        <f>IF(AND($Z$1=1,X83=0),"",VLOOKUP(B83,Datenbank!B:C,2,FALSE))</f>
        <v>Rain Forest 2</v>
      </c>
      <c r="D83" s="9" t="str">
        <f>IF(AND($Z$1=1,X83=0),"",VLOOKUP(B83,Datenbank!B:D,3,FALSE))</f>
        <v>XL-XXL</v>
      </c>
      <c r="E83" s="15">
        <f>VLOOKUP(B83,Datenbank!B:G,6,FALSE)</f>
        <v>18</v>
      </c>
      <c r="F83" s="73">
        <f>IF($A$1=1,"",VLOOKUP(B83,Datenbank!$B$3:$AC$1130,28,FALSE))</f>
        <v>196</v>
      </c>
      <c r="G83" s="108"/>
      <c r="H83" s="71"/>
      <c r="I83" s="109"/>
      <c r="J83" s="71"/>
      <c r="K83" s="109"/>
      <c r="L83" s="71"/>
      <c r="M83" s="109"/>
      <c r="N83" s="71"/>
      <c r="O83" s="109"/>
      <c r="P83" s="71"/>
      <c r="Q83" s="109"/>
      <c r="R83" s="109"/>
      <c r="S83" s="138"/>
      <c r="T83" s="108"/>
      <c r="U83" s="71"/>
      <c r="V83" s="109"/>
      <c r="W83" s="142"/>
      <c r="X83" s="16">
        <f t="shared" si="12"/>
        <v>0</v>
      </c>
      <c r="Y83" s="28">
        <f t="shared" si="13"/>
        <v>0</v>
      </c>
      <c r="Z83" s="21"/>
    </row>
    <row r="84" spans="2:26" ht="19.5" thickBot="1" x14ac:dyDescent="0.35">
      <c r="B84" s="55" t="s">
        <v>122</v>
      </c>
      <c r="C84" s="7" t="str">
        <f>IF(AND($Z$1=1,X84=0),"",VLOOKUP(B84,Datenbank!B:C,2,FALSE))</f>
        <v>Rain Forest 3</v>
      </c>
      <c r="D84" s="37" t="str">
        <f>IF(AND($Z$1=1,X84=0),"",VLOOKUP(B84,Datenbank!B:D,3,FALSE))</f>
        <v>M</v>
      </c>
      <c r="E84" s="15">
        <f>VLOOKUP(B84,Datenbank!B:G,6,FALSE)</f>
        <v>12</v>
      </c>
      <c r="F84" s="73">
        <f>IF($A$1=1,"",VLOOKUP(B84,Datenbank!$B$3:$AC$1130,28,FALSE))</f>
        <v>87</v>
      </c>
      <c r="G84" s="108"/>
      <c r="H84" s="71"/>
      <c r="I84" s="109"/>
      <c r="J84" s="71"/>
      <c r="K84" s="109"/>
      <c r="L84" s="71"/>
      <c r="M84" s="109"/>
      <c r="N84" s="71"/>
      <c r="O84" s="109"/>
      <c r="P84" s="71"/>
      <c r="Q84" s="109"/>
      <c r="R84" s="109"/>
      <c r="S84" s="138"/>
      <c r="T84" s="108"/>
      <c r="U84" s="71"/>
      <c r="V84" s="109"/>
      <c r="W84" s="142"/>
      <c r="X84" s="16">
        <f t="shared" si="12"/>
        <v>0</v>
      </c>
      <c r="Y84" s="28">
        <f t="shared" si="13"/>
        <v>0</v>
      </c>
      <c r="Z84" s="21"/>
    </row>
    <row r="85" spans="2:26" ht="19.5" thickBot="1" x14ac:dyDescent="0.35">
      <c r="B85" s="55" t="s">
        <v>123</v>
      </c>
      <c r="C85" s="7" t="str">
        <f>IF(AND($Z$1=1,X85=0),"",VLOOKUP(B85,Datenbank!B:C,2,FALSE))</f>
        <v>Rain Forest 4</v>
      </c>
      <c r="D85" s="37" t="str">
        <f>IF(AND($Z$1=1,X85=0),"",VLOOKUP(B85,Datenbank!B:D,3,FALSE))</f>
        <v>S</v>
      </c>
      <c r="E85" s="15">
        <f>VLOOKUP(B85,Datenbank!B:G,6,FALSE)</f>
        <v>12</v>
      </c>
      <c r="F85" s="73">
        <f>IF($A$1=1,"",VLOOKUP(B85,Datenbank!$B$3:$AC$1130,28,FALSE))</f>
        <v>66</v>
      </c>
      <c r="G85" s="108"/>
      <c r="H85" s="71"/>
      <c r="I85" s="109"/>
      <c r="J85" s="71"/>
      <c r="K85" s="109"/>
      <c r="L85" s="71"/>
      <c r="M85" s="109"/>
      <c r="N85" s="71"/>
      <c r="O85" s="109"/>
      <c r="P85" s="71"/>
      <c r="Q85" s="109"/>
      <c r="R85" s="109"/>
      <c r="S85" s="138"/>
      <c r="T85" s="108"/>
      <c r="U85" s="71"/>
      <c r="V85" s="109"/>
      <c r="W85" s="142"/>
      <c r="X85" s="16">
        <f t="shared" si="12"/>
        <v>0</v>
      </c>
      <c r="Y85" s="28">
        <f t="shared" si="13"/>
        <v>0</v>
      </c>
      <c r="Z85" s="21"/>
    </row>
    <row r="86" spans="2:26" ht="19.5" thickBot="1" x14ac:dyDescent="0.35">
      <c r="B86" s="55" t="s">
        <v>124</v>
      </c>
      <c r="C86" s="7" t="str">
        <f>IF(AND($Z$1=1,X86=0),"",VLOOKUP(B86,Datenbank!B:C,2,FALSE))</f>
        <v>Rain Forest 5</v>
      </c>
      <c r="D86" s="37" t="str">
        <f>IF(AND($Z$1=1,X86=0),"",VLOOKUP(B86,Datenbank!B:D,3,FALSE))</f>
        <v>S</v>
      </c>
      <c r="E86" s="15">
        <f>VLOOKUP(B86,Datenbank!B:G,6,FALSE)</f>
        <v>18</v>
      </c>
      <c r="F86" s="73">
        <f>IF($A$1=1,"",VLOOKUP(B86,Datenbank!$B$3:$AC$1130,28,FALSE))</f>
        <v>76</v>
      </c>
      <c r="G86" s="108"/>
      <c r="H86" s="71"/>
      <c r="I86" s="109"/>
      <c r="J86" s="71"/>
      <c r="K86" s="109"/>
      <c r="L86" s="71"/>
      <c r="M86" s="109"/>
      <c r="N86" s="71"/>
      <c r="O86" s="109"/>
      <c r="P86" s="71"/>
      <c r="Q86" s="109"/>
      <c r="R86" s="109"/>
      <c r="S86" s="138"/>
      <c r="T86" s="108"/>
      <c r="U86" s="71"/>
      <c r="V86" s="109"/>
      <c r="W86" s="142"/>
      <c r="X86" s="16">
        <f t="shared" si="12"/>
        <v>0</v>
      </c>
      <c r="Y86" s="28">
        <f t="shared" si="13"/>
        <v>0</v>
      </c>
      <c r="Z86" s="21"/>
    </row>
    <row r="87" spans="2:26" ht="19.5" thickBot="1" x14ac:dyDescent="0.35">
      <c r="B87" s="55" t="s">
        <v>371</v>
      </c>
      <c r="C87" s="7" t="str">
        <f>IF(AND($Z$1=1,X87=0),"",VLOOKUP(B87,Datenbank!B:C,2,FALSE))</f>
        <v>Savanna Hills 1</v>
      </c>
      <c r="D87" s="37" t="str">
        <f>IF(AND($Z$1=1,X87=0),"",VLOOKUP(B87,Datenbank!B:D,3,FALSE))</f>
        <v>L-XL</v>
      </c>
      <c r="E87" s="15">
        <f>VLOOKUP(B87,Datenbank!B:G,6,FALSE)</f>
        <v>24</v>
      </c>
      <c r="F87" s="73">
        <f>IF($A$1=1,"",VLOOKUP(B87,Datenbank!$B$3:$AC$1130,28,FALSE))</f>
        <v>309</v>
      </c>
      <c r="G87" s="108"/>
      <c r="H87" s="71"/>
      <c r="I87" s="109"/>
      <c r="J87" s="71"/>
      <c r="K87" s="109"/>
      <c r="L87" s="71"/>
      <c r="M87" s="109"/>
      <c r="N87" s="71"/>
      <c r="O87" s="109"/>
      <c r="P87" s="71"/>
      <c r="Q87" s="109"/>
      <c r="R87" s="109"/>
      <c r="S87" s="138"/>
      <c r="T87" s="108"/>
      <c r="U87" s="71"/>
      <c r="V87" s="109"/>
      <c r="W87" s="142"/>
      <c r="X87" s="16">
        <f t="shared" si="12"/>
        <v>0</v>
      </c>
      <c r="Y87" s="28">
        <f t="shared" si="13"/>
        <v>0</v>
      </c>
      <c r="Z87" s="21"/>
    </row>
    <row r="88" spans="2:26" ht="19.5" thickBot="1" x14ac:dyDescent="0.35">
      <c r="B88" s="55" t="s">
        <v>372</v>
      </c>
      <c r="C88" s="7" t="str">
        <f>IF(AND($Z$1=1,X88=0),"",VLOOKUP(B88,Datenbank!B:C,2,FALSE))</f>
        <v>Savanna Hills 2</v>
      </c>
      <c r="D88" s="37" t="str">
        <f>IF(AND($Z$1=1,X88=0),"",VLOOKUP(B88,Datenbank!B:D,3,FALSE))</f>
        <v>M-L</v>
      </c>
      <c r="E88" s="15">
        <f>VLOOKUP(B88,Datenbank!B:G,6,FALSE)</f>
        <v>24</v>
      </c>
      <c r="F88" s="73">
        <f>IF($A$1=1,"",VLOOKUP(B88,Datenbank!$B$3:$AC$1130,28,FALSE))</f>
        <v>219</v>
      </c>
      <c r="G88" s="108"/>
      <c r="H88" s="71"/>
      <c r="I88" s="109"/>
      <c r="J88" s="71"/>
      <c r="K88" s="109"/>
      <c r="L88" s="71"/>
      <c r="M88" s="109"/>
      <c r="N88" s="71"/>
      <c r="O88" s="109"/>
      <c r="P88" s="71"/>
      <c r="Q88" s="109"/>
      <c r="R88" s="109"/>
      <c r="S88" s="138"/>
      <c r="T88" s="108"/>
      <c r="U88" s="71"/>
      <c r="V88" s="109"/>
      <c r="W88" s="142"/>
      <c r="X88" s="16">
        <f t="shared" si="12"/>
        <v>0</v>
      </c>
      <c r="Y88" s="28">
        <f t="shared" si="13"/>
        <v>0</v>
      </c>
      <c r="Z88" s="21"/>
    </row>
    <row r="89" spans="2:26" ht="19.5" thickBot="1" x14ac:dyDescent="0.35">
      <c r="B89" s="55" t="s">
        <v>373</v>
      </c>
      <c r="C89" s="7" t="str">
        <f>IF(AND($Z$1=1,X89=0),"",VLOOKUP(B89,Datenbank!B:C,2,FALSE))</f>
        <v>Savanna Hills 3</v>
      </c>
      <c r="D89" s="37" t="str">
        <f>IF(AND($Z$1=1,X89=0),"",VLOOKUP(B89,Datenbank!B:D,3,FALSE))</f>
        <v>XS-S</v>
      </c>
      <c r="E89" s="15">
        <f>VLOOKUP(B89,Datenbank!B:G,6,FALSE)</f>
        <v>18</v>
      </c>
      <c r="F89" s="73">
        <f>IF($A$1=1,"",VLOOKUP(B89,Datenbank!$B$3:$AC$1130,28,FALSE))</f>
        <v>61</v>
      </c>
      <c r="G89" s="108"/>
      <c r="H89" s="71"/>
      <c r="I89" s="109"/>
      <c r="J89" s="71"/>
      <c r="K89" s="109"/>
      <c r="L89" s="71"/>
      <c r="M89" s="109"/>
      <c r="N89" s="71"/>
      <c r="O89" s="109"/>
      <c r="P89" s="71"/>
      <c r="Q89" s="109"/>
      <c r="R89" s="109"/>
      <c r="S89" s="138"/>
      <c r="T89" s="108"/>
      <c r="U89" s="71"/>
      <c r="V89" s="109"/>
      <c r="W89" s="142"/>
      <c r="X89" s="16">
        <f t="shared" si="12"/>
        <v>0</v>
      </c>
      <c r="Y89" s="28">
        <f t="shared" si="13"/>
        <v>0</v>
      </c>
      <c r="Z89" s="21"/>
    </row>
    <row r="90" spans="2:26" ht="19.5" thickBot="1" x14ac:dyDescent="0.35">
      <c r="B90" s="55" t="s">
        <v>408</v>
      </c>
      <c r="C90" s="7" t="str">
        <f>IF(AND($Z$1=1,X90=0),"",VLOOKUP(B90,Datenbank!B:C,2,FALSE))</f>
        <v>Katana (PU)</v>
      </c>
      <c r="D90" s="13" t="str">
        <f>IF(AND($Z$1=1,X90=0),"",VLOOKUP(B90,Datenbank!B:D,3,FALSE))</f>
        <v>M-L (Screw-On)</v>
      </c>
      <c r="E90" s="14">
        <f>VLOOKUP(B90,Datenbank!B:G,6,FALSE)</f>
        <v>12</v>
      </c>
      <c r="F90" s="73">
        <f>IF($A$1=1,"",VLOOKUP(B90,Datenbank!$B$3:$AC$1130,28,FALSE))</f>
        <v>55</v>
      </c>
      <c r="G90" s="108"/>
      <c r="H90" s="71"/>
      <c r="I90" s="109"/>
      <c r="J90" s="71"/>
      <c r="K90" s="109"/>
      <c r="L90" s="71"/>
      <c r="M90" s="109"/>
      <c r="N90" s="71"/>
      <c r="O90" s="109"/>
      <c r="P90" s="71"/>
      <c r="Q90" s="109"/>
      <c r="R90" s="109"/>
      <c r="S90" s="138"/>
      <c r="T90" s="108"/>
      <c r="U90" s="71"/>
      <c r="V90" s="109"/>
      <c r="W90" s="142"/>
      <c r="X90" s="16">
        <f t="shared" si="12"/>
        <v>0</v>
      </c>
      <c r="Y90" s="28">
        <f t="shared" si="13"/>
        <v>0</v>
      </c>
      <c r="Z90" s="21"/>
    </row>
    <row r="91" spans="2:26" ht="18.75" x14ac:dyDescent="0.3">
      <c r="B91" s="55" t="s">
        <v>377</v>
      </c>
      <c r="C91" s="7" t="str">
        <f>IF(AND($Z$1=1,X91=0),"",VLOOKUP(B91,Datenbank!B:C,2,FALSE))</f>
        <v>Deep Water</v>
      </c>
      <c r="D91" s="13" t="str">
        <f>IF(AND($Z$1=1,X91=0),"",VLOOKUP(B91,Datenbank!B:D,3,FALSE))</f>
        <v>XL</v>
      </c>
      <c r="E91" s="14">
        <f>VLOOKUP(B91,Datenbank!B:G,6,FALSE)</f>
        <v>6</v>
      </c>
      <c r="F91" s="73">
        <f>IF($A$1=1,"",VLOOKUP(B91,Datenbank!$B$3:$AC$1130,28,FALSE))</f>
        <v>80</v>
      </c>
      <c r="G91" s="108"/>
      <c r="H91" s="71"/>
      <c r="I91" s="109"/>
      <c r="J91" s="71"/>
      <c r="K91" s="109"/>
      <c r="L91" s="71"/>
      <c r="M91" s="109"/>
      <c r="N91" s="71"/>
      <c r="O91" s="109"/>
      <c r="P91" s="71"/>
      <c r="Q91" s="109"/>
      <c r="R91" s="109"/>
      <c r="S91" s="138"/>
      <c r="T91" s="108"/>
      <c r="U91" s="71"/>
      <c r="V91" s="109"/>
      <c r="W91" s="142"/>
      <c r="X91" s="16">
        <f t="shared" si="12"/>
        <v>0</v>
      </c>
      <c r="Y91" s="28">
        <f t="shared" si="13"/>
        <v>0</v>
      </c>
      <c r="Z91" s="21"/>
    </row>
    <row r="92" spans="2:26" ht="19.5" hidden="1" thickBot="1" x14ac:dyDescent="0.35">
      <c r="B92" s="55" t="s">
        <v>409</v>
      </c>
      <c r="C92" s="7" t="str">
        <f>IF(AND($Z$1=1,X92=0),"",VLOOKUP(B92,Datenbank!B:C,2,FALSE))</f>
        <v>Ants 1</v>
      </c>
      <c r="D92" s="13" t="str">
        <f>IF(AND($Z$1=1,X92=0),"",VLOOKUP(B92,Datenbank!B:D,3,FALSE))</f>
        <v>S</v>
      </c>
      <c r="E92" s="14">
        <f>VLOOKUP(B92,Datenbank!B:G,6,FALSE)</f>
        <v>30</v>
      </c>
      <c r="F92" s="73">
        <f>IF($A$1=1,"",VLOOKUP(B92,Datenbank!$B$3:$AC$1130,25,FALSE))</f>
        <v>0</v>
      </c>
      <c r="G92" s="108"/>
      <c r="H92" s="71"/>
      <c r="I92" s="109"/>
      <c r="J92" s="71"/>
      <c r="K92" s="109"/>
      <c r="L92" s="71"/>
      <c r="M92" s="109"/>
      <c r="N92" s="71"/>
      <c r="O92" s="109"/>
      <c r="P92" s="71"/>
      <c r="Q92" s="109"/>
      <c r="R92" s="109"/>
      <c r="S92" s="138"/>
      <c r="T92" s="108"/>
      <c r="U92" s="71"/>
      <c r="V92" s="109"/>
      <c r="W92" s="142"/>
      <c r="X92" s="16">
        <f t="shared" si="12"/>
        <v>0</v>
      </c>
      <c r="Y92" s="28">
        <f t="shared" si="13"/>
        <v>0</v>
      </c>
      <c r="Z92" s="21"/>
    </row>
    <row r="93" spans="2:26" ht="19.5" hidden="1" thickBot="1" x14ac:dyDescent="0.35">
      <c r="B93" s="55" t="s">
        <v>410</v>
      </c>
      <c r="C93" s="7" t="str">
        <f>IF(AND($Z$1=1,X93=0),"",VLOOKUP(B93,Datenbank!B:C,2,FALSE))</f>
        <v>Ants 2</v>
      </c>
      <c r="D93" s="13" t="str">
        <f>IF(AND($Z$1=1,X93=0),"",VLOOKUP(B93,Datenbank!B:D,3,FALSE))</f>
        <v>S</v>
      </c>
      <c r="E93" s="14">
        <f>VLOOKUP(B93,Datenbank!B:G,6,FALSE)</f>
        <v>12</v>
      </c>
      <c r="F93" s="73">
        <f>IF($A$1=1,"",VLOOKUP(B93,Datenbank!$B$3:$AC$1130,25,FALSE))</f>
        <v>0</v>
      </c>
      <c r="G93" s="108"/>
      <c r="H93" s="71"/>
      <c r="I93" s="109"/>
      <c r="J93" s="71"/>
      <c r="K93" s="109"/>
      <c r="L93" s="71"/>
      <c r="M93" s="109"/>
      <c r="N93" s="71"/>
      <c r="O93" s="109"/>
      <c r="P93" s="71"/>
      <c r="Q93" s="109"/>
      <c r="R93" s="109"/>
      <c r="S93" s="138"/>
      <c r="T93" s="108"/>
      <c r="U93" s="71"/>
      <c r="V93" s="109"/>
      <c r="W93" s="142"/>
      <c r="X93" s="16">
        <f t="shared" si="12"/>
        <v>0</v>
      </c>
      <c r="Y93" s="28">
        <f t="shared" si="13"/>
        <v>0</v>
      </c>
      <c r="Z93" s="21"/>
    </row>
    <row r="94" spans="2:26" ht="19.5" hidden="1" thickBot="1" x14ac:dyDescent="0.35">
      <c r="B94" s="55" t="s">
        <v>65</v>
      </c>
      <c r="C94" s="7" t="str">
        <f>IF(AND($Z$1=1,X94=0),"",VLOOKUP(B94,Datenbank!B:C,2,FALSE))</f>
        <v>Ants 3</v>
      </c>
      <c r="D94" s="13" t="str">
        <f>IF(AND($Z$1=1,X94=0),"",VLOOKUP(B94,Datenbank!B:D,3,FALSE))</f>
        <v>M</v>
      </c>
      <c r="E94" s="14">
        <f>VLOOKUP(B94,Datenbank!B:G,6,FALSE)</f>
        <v>12</v>
      </c>
      <c r="F94" s="73">
        <f>IF($A$1=1,"",VLOOKUP(B94,Datenbank!$B$3:$AC$1130,25,FALSE))</f>
        <v>0</v>
      </c>
      <c r="G94" s="108"/>
      <c r="H94" s="71"/>
      <c r="I94" s="109"/>
      <c r="J94" s="71"/>
      <c r="K94" s="109"/>
      <c r="L94" s="71"/>
      <c r="M94" s="109"/>
      <c r="N94" s="71"/>
      <c r="O94" s="109"/>
      <c r="P94" s="71"/>
      <c r="Q94" s="109"/>
      <c r="R94" s="109"/>
      <c r="S94" s="138"/>
      <c r="T94" s="108"/>
      <c r="U94" s="71"/>
      <c r="V94" s="109"/>
      <c r="W94" s="142"/>
      <c r="X94" s="16">
        <f t="shared" si="12"/>
        <v>0</v>
      </c>
      <c r="Y94" s="28">
        <f t="shared" si="13"/>
        <v>0</v>
      </c>
    </row>
    <row r="95" spans="2:26" ht="19.5" hidden="1" thickBot="1" x14ac:dyDescent="0.35">
      <c r="B95" s="55" t="s">
        <v>94</v>
      </c>
      <c r="C95" s="7" t="str">
        <f>IF(AND($Z$1=1,X95=0),"",VLOOKUP(B95,Datenbank!B:C,2,FALSE))</f>
        <v>Ants 4</v>
      </c>
      <c r="D95" s="7" t="str">
        <f>IF(AND($Z$1=1,X95=0),"",VLOOKUP(B95,Datenbank!B:D,3,FALSE))</f>
        <v>L</v>
      </c>
      <c r="E95" s="14">
        <f>VLOOKUP(B95,Datenbank!B:G,6,FALSE)</f>
        <v>6</v>
      </c>
      <c r="F95" s="73">
        <f>IF($A$1=1,"",VLOOKUP(B95,Datenbank!$B$3:$AC$1130,25,FALSE))</f>
        <v>0</v>
      </c>
      <c r="G95" s="108"/>
      <c r="H95" s="71"/>
      <c r="I95" s="109"/>
      <c r="J95" s="71"/>
      <c r="K95" s="109"/>
      <c r="L95" s="71"/>
      <c r="M95" s="109"/>
      <c r="N95" s="71"/>
      <c r="O95" s="109"/>
      <c r="P95" s="71"/>
      <c r="Q95" s="109"/>
      <c r="R95" s="109"/>
      <c r="S95" s="138"/>
      <c r="T95" s="108"/>
      <c r="U95" s="71"/>
      <c r="V95" s="109"/>
      <c r="W95" s="142"/>
      <c r="X95" s="16">
        <f t="shared" si="12"/>
        <v>0</v>
      </c>
      <c r="Y95" s="28">
        <f t="shared" si="13"/>
        <v>0</v>
      </c>
    </row>
    <row r="96" spans="2:26" ht="19.5" hidden="1" thickBot="1" x14ac:dyDescent="0.35">
      <c r="B96" s="55" t="s">
        <v>64</v>
      </c>
      <c r="C96" s="7" t="str">
        <f>IF(AND($Z$1=1,X96=0),"",VLOOKUP(B96,Datenbank!B:C,2,FALSE))</f>
        <v>Blaze (PU)</v>
      </c>
      <c r="D96" s="13" t="str">
        <f>IF(AND($Z$1=1,X96=0),"",VLOOKUP(B96,Datenbank!B:D,3,FALSE))</f>
        <v>XS (Screw-On)</v>
      </c>
      <c r="E96" s="14">
        <f>VLOOKUP(B96,Datenbank!B:G,6,FALSE)</f>
        <v>12</v>
      </c>
      <c r="F96" s="73">
        <f>IF($A$1=1,"",VLOOKUP(B96,Datenbank!$B$3:$AC$1130,25,FALSE))</f>
        <v>0</v>
      </c>
      <c r="G96" s="108"/>
      <c r="H96" s="71"/>
      <c r="I96" s="109"/>
      <c r="J96" s="71"/>
      <c r="K96" s="109"/>
      <c r="L96" s="71"/>
      <c r="M96" s="109"/>
      <c r="N96" s="71"/>
      <c r="O96" s="109"/>
      <c r="P96" s="71"/>
      <c r="Q96" s="109"/>
      <c r="R96" s="109"/>
      <c r="S96" s="138"/>
      <c r="T96" s="108"/>
      <c r="U96" s="71"/>
      <c r="V96" s="109"/>
      <c r="W96" s="142"/>
      <c r="X96" s="16">
        <f t="shared" si="12"/>
        <v>0</v>
      </c>
      <c r="Y96" s="28">
        <f t="shared" si="13"/>
        <v>0</v>
      </c>
    </row>
    <row r="97" spans="2:25" ht="19.5" hidden="1" thickBot="1" x14ac:dyDescent="0.35">
      <c r="B97" s="55" t="s">
        <v>92</v>
      </c>
      <c r="C97" s="7" t="str">
        <f>IF(AND($Z$1=1,X97=0),"",VLOOKUP(B97,Datenbank!B:C,2,FALSE))</f>
        <v>Worm Pinches</v>
      </c>
      <c r="D97" s="13" t="str">
        <f>IF(AND($Z$1=1,X97=0),"",VLOOKUP(B97,Datenbank!B:D,3,FALSE))</f>
        <v>L</v>
      </c>
      <c r="E97" s="14">
        <f>VLOOKUP(B97,Datenbank!B:G,6,FALSE)</f>
        <v>6</v>
      </c>
      <c r="F97" s="73">
        <f>IF($A$1=1,"",VLOOKUP(B97,Datenbank!$B$3:$AC$1130,25,FALSE))</f>
        <v>0</v>
      </c>
      <c r="G97" s="108"/>
      <c r="H97" s="71"/>
      <c r="I97" s="109"/>
      <c r="J97" s="71"/>
      <c r="K97" s="109"/>
      <c r="L97" s="71"/>
      <c r="M97" s="109"/>
      <c r="N97" s="71"/>
      <c r="O97" s="109"/>
      <c r="P97" s="71"/>
      <c r="Q97" s="109"/>
      <c r="R97" s="109"/>
      <c r="S97" s="138"/>
      <c r="T97" s="108"/>
      <c r="U97" s="71"/>
      <c r="V97" s="109"/>
      <c r="W97" s="142"/>
      <c r="X97" s="16">
        <f t="shared" si="12"/>
        <v>0</v>
      </c>
      <c r="Y97" s="28">
        <f t="shared" si="13"/>
        <v>0</v>
      </c>
    </row>
    <row r="98" spans="2:25" ht="19.5" hidden="1" thickBot="1" x14ac:dyDescent="0.35">
      <c r="B98" s="55" t="s">
        <v>72</v>
      </c>
      <c r="C98" s="50" t="str">
        <f>IF(AND($Z$1=1,X98=0),"",VLOOKUP(B98,Datenbank!B:C,2,FALSE))</f>
        <v>Crazy Gibbon</v>
      </c>
      <c r="D98" s="69" t="str">
        <f>IF(AND($Z$1=1,X98=0),"",VLOOKUP(B98,Datenbank!B:D,3,FALSE))</f>
        <v>XL</v>
      </c>
      <c r="E98" s="51">
        <f>VLOOKUP(B98,Datenbank!B:G,6,FALSE)</f>
        <v>1</v>
      </c>
      <c r="F98" s="74">
        <f>IF($A$1=1,"",VLOOKUP(B98,Datenbank!$B$3:$AC$1130,25,FALSE))</f>
        <v>0</v>
      </c>
      <c r="G98" s="110"/>
      <c r="H98" s="75"/>
      <c r="I98" s="111"/>
      <c r="J98" s="75"/>
      <c r="K98" s="111"/>
      <c r="L98" s="75"/>
      <c r="M98" s="111"/>
      <c r="N98" s="75"/>
      <c r="O98" s="111"/>
      <c r="P98" s="75"/>
      <c r="Q98" s="111"/>
      <c r="R98" s="111"/>
      <c r="S98" s="139"/>
      <c r="T98" s="110"/>
      <c r="U98" s="75"/>
      <c r="V98" s="111"/>
      <c r="W98" s="143"/>
      <c r="X98" s="52">
        <f t="shared" si="12"/>
        <v>0</v>
      </c>
      <c r="Y98" s="53">
        <f t="shared" si="13"/>
        <v>0</v>
      </c>
    </row>
    <row r="99" spans="2:25" ht="30" customHeight="1" thickBot="1" x14ac:dyDescent="0.35">
      <c r="B99" s="41" t="s">
        <v>102</v>
      </c>
      <c r="C99" s="35"/>
      <c r="D99" s="35"/>
      <c r="E99" s="35"/>
      <c r="F99" s="57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19"/>
      <c r="Y99" s="21"/>
    </row>
    <row r="100" spans="2:25" ht="19.5" thickBot="1" x14ac:dyDescent="0.35">
      <c r="B100" s="144" t="s">
        <v>308</v>
      </c>
      <c r="C100" s="49" t="str">
        <f>IF(AND($Z$1=1,X100=0),"",VLOOKUP(B100,Datenbank!B:C,2,FALSE))</f>
        <v>Love Handle Set Full</v>
      </c>
      <c r="D100" s="49" t="str">
        <f>IF(AND($Z$1=1,X100=0),"",VLOOKUP(B100,Datenbank!B:D,3,FALSE))</f>
        <v>Dual-Tex GFK</v>
      </c>
      <c r="E100" s="70">
        <f>VLOOKUP(B100,Datenbank!B:G,6,FALSE)</f>
        <v>25</v>
      </c>
      <c r="F100" s="115">
        <f>IF($A$1=1,"",VLOOKUP(B100,Datenbank!$B$3:$AC$1130,28,FALSE))</f>
        <v>3224.0625</v>
      </c>
      <c r="G100" s="106"/>
      <c r="H100" s="78"/>
      <c r="I100" s="107"/>
      <c r="J100" s="78"/>
      <c r="K100" s="107"/>
      <c r="L100" s="78"/>
      <c r="M100" s="107"/>
      <c r="N100" s="154"/>
      <c r="O100" s="155"/>
      <c r="P100" s="78"/>
      <c r="Q100" s="107"/>
      <c r="R100" s="155"/>
      <c r="S100" s="158"/>
      <c r="T100" s="106"/>
      <c r="U100" s="78"/>
      <c r="V100" s="107"/>
      <c r="W100" s="158"/>
      <c r="X100" s="16">
        <f t="shared" ref="X100:X131" si="14">SUM(G100:W100)*E100</f>
        <v>0</v>
      </c>
      <c r="Y100" s="28">
        <f t="shared" ref="Y100:Y131" si="15">IF($A$1=1,"",SUM(G100:S100)*F100+SUM(T100:W100)*1.2*F100)</f>
        <v>0</v>
      </c>
    </row>
    <row r="101" spans="2:25" ht="19.5" thickBot="1" x14ac:dyDescent="0.35">
      <c r="B101" s="145" t="s">
        <v>309</v>
      </c>
      <c r="C101" s="7" t="str">
        <f>IF(AND($Z$1=1,X101=0),"",VLOOKUP(B101,Datenbank!B:C,2,FALSE))</f>
        <v>Love Handle Set Full</v>
      </c>
      <c r="D101" s="7" t="str">
        <f>IF(AND($Z$1=1,X101=0),"",VLOOKUP(B101,Datenbank!B:D,3,FALSE))</f>
        <v>Single-Tex GFK</v>
      </c>
      <c r="E101" s="13">
        <f>VLOOKUP(B101,Datenbank!B:G,6,FALSE)</f>
        <v>25</v>
      </c>
      <c r="F101" s="128">
        <f>IF($A$1=1,"",VLOOKUP(B101,Datenbank!$B$3:$AC$1130,28,FALSE))</f>
        <v>2657.8624999999997</v>
      </c>
      <c r="G101" s="108"/>
      <c r="H101" s="71"/>
      <c r="I101" s="109"/>
      <c r="J101" s="71"/>
      <c r="K101" s="109"/>
      <c r="L101" s="71"/>
      <c r="M101" s="109"/>
      <c r="N101" s="159"/>
      <c r="O101" s="160"/>
      <c r="P101" s="71"/>
      <c r="Q101" s="109"/>
      <c r="R101" s="160"/>
      <c r="S101" s="163"/>
      <c r="T101" s="108"/>
      <c r="U101" s="71"/>
      <c r="V101" s="109"/>
      <c r="W101" s="163"/>
      <c r="X101" s="16">
        <f t="shared" si="14"/>
        <v>0</v>
      </c>
      <c r="Y101" s="28">
        <f t="shared" si="15"/>
        <v>0</v>
      </c>
    </row>
    <row r="102" spans="2:25" ht="19.5" thickBot="1" x14ac:dyDescent="0.35">
      <c r="B102" s="145" t="s">
        <v>387</v>
      </c>
      <c r="C102" s="7" t="str">
        <f>IF(AND($Z$1=1,X102=0),"",VLOOKUP(B102,Datenbank!B:C,2,FALSE))</f>
        <v>Love Handle Mega 1</v>
      </c>
      <c r="D102" s="7" t="str">
        <f>IF(AND($Z$1=1,X102=0),"",VLOOKUP(B102,Datenbank!B:D,3,FALSE))</f>
        <v>Dual-Tex GFK</v>
      </c>
      <c r="E102" s="13">
        <f>VLOOKUP(B102,Datenbank!B:G,6,FALSE)</f>
        <v>1</v>
      </c>
      <c r="F102" s="128">
        <f>IF($A$1=1,"",VLOOKUP(B102,Datenbank!$B$3:$AC$1130,28,FALSE))</f>
        <v>273.75</v>
      </c>
      <c r="G102" s="108"/>
      <c r="H102" s="71"/>
      <c r="I102" s="109"/>
      <c r="J102" s="71"/>
      <c r="K102" s="109"/>
      <c r="L102" s="71"/>
      <c r="M102" s="109"/>
      <c r="N102" s="159"/>
      <c r="O102" s="160"/>
      <c r="P102" s="71"/>
      <c r="Q102" s="109"/>
      <c r="R102" s="160"/>
      <c r="S102" s="163"/>
      <c r="T102" s="108"/>
      <c r="U102" s="71"/>
      <c r="V102" s="109"/>
      <c r="W102" s="163"/>
      <c r="X102" s="16">
        <f t="shared" si="14"/>
        <v>0</v>
      </c>
      <c r="Y102" s="28">
        <f t="shared" si="15"/>
        <v>0</v>
      </c>
    </row>
    <row r="103" spans="2:25" ht="19.5" thickBot="1" x14ac:dyDescent="0.35">
      <c r="B103" s="145" t="s">
        <v>389</v>
      </c>
      <c r="C103" s="7" t="str">
        <f>IF(AND($Z$1=1,X103=0),"",VLOOKUP(B103,Datenbank!B:C,2,FALSE))</f>
        <v>Love Handle Mega 1</v>
      </c>
      <c r="D103" s="7" t="str">
        <f>IF(AND($Z$1=1,X103=0),"",VLOOKUP(B103,Datenbank!B:D,3,FALSE))</f>
        <v>Single-Tex GFK</v>
      </c>
      <c r="E103" s="13">
        <f>VLOOKUP(B103,Datenbank!B:G,6,FALSE)</f>
        <v>1</v>
      </c>
      <c r="F103" s="128">
        <f>IF($A$1=1,"",VLOOKUP(B103,Datenbank!$B$3:$AC$1130,28,FALSE))</f>
        <v>223.75</v>
      </c>
      <c r="G103" s="108"/>
      <c r="H103" s="71"/>
      <c r="I103" s="109"/>
      <c r="J103" s="71"/>
      <c r="K103" s="109"/>
      <c r="L103" s="71"/>
      <c r="M103" s="109"/>
      <c r="N103" s="159"/>
      <c r="O103" s="160"/>
      <c r="P103" s="71"/>
      <c r="Q103" s="109"/>
      <c r="R103" s="160"/>
      <c r="S103" s="163"/>
      <c r="T103" s="108"/>
      <c r="U103" s="71"/>
      <c r="V103" s="109"/>
      <c r="W103" s="163"/>
      <c r="X103" s="16">
        <f t="shared" si="14"/>
        <v>0</v>
      </c>
      <c r="Y103" s="28">
        <f t="shared" si="15"/>
        <v>0</v>
      </c>
    </row>
    <row r="104" spans="2:25" ht="19.5" thickBot="1" x14ac:dyDescent="0.35">
      <c r="B104" s="145" t="s">
        <v>310</v>
      </c>
      <c r="C104" s="7" t="str">
        <f>IF(AND($Z$1=1,X104=0),"",VLOOKUP(B104,Datenbank!B:C,2,FALSE))</f>
        <v>Love Handle Maxi 1</v>
      </c>
      <c r="D104" s="7" t="str">
        <f>IF(AND($Z$1=1,X104=0),"",VLOOKUP(B104,Datenbank!B:D,3,FALSE))</f>
        <v>Dual-Tex GFK</v>
      </c>
      <c r="E104" s="13">
        <f>VLOOKUP(B104,Datenbank!B:G,6,FALSE)</f>
        <v>1</v>
      </c>
      <c r="F104" s="117">
        <f>IF($A$1=1,"",VLOOKUP(B104,Datenbank!$B$3:$AC$1130,28,FALSE))</f>
        <v>219</v>
      </c>
      <c r="G104" s="108"/>
      <c r="H104" s="71"/>
      <c r="I104" s="109"/>
      <c r="J104" s="71"/>
      <c r="K104" s="109"/>
      <c r="L104" s="71"/>
      <c r="M104" s="109"/>
      <c r="N104" s="159"/>
      <c r="O104" s="160"/>
      <c r="P104" s="71"/>
      <c r="Q104" s="109"/>
      <c r="R104" s="160"/>
      <c r="S104" s="163"/>
      <c r="T104" s="108"/>
      <c r="U104" s="71"/>
      <c r="V104" s="109"/>
      <c r="W104" s="163"/>
      <c r="X104" s="16">
        <f t="shared" si="14"/>
        <v>0</v>
      </c>
      <c r="Y104" s="28">
        <f t="shared" si="15"/>
        <v>0</v>
      </c>
    </row>
    <row r="105" spans="2:25" ht="19.5" thickBot="1" x14ac:dyDescent="0.35">
      <c r="B105" s="145" t="s">
        <v>311</v>
      </c>
      <c r="C105" s="7" t="str">
        <f>IF(AND($Z$1=1,X105=0),"",VLOOKUP(B105,Datenbank!B:C,2,FALSE))</f>
        <v>Love Handle Maxi 1</v>
      </c>
      <c r="D105" s="7" t="str">
        <f>IF(AND($Z$1=1,X105=0),"",VLOOKUP(B105,Datenbank!B:D,3,FALSE))</f>
        <v>Single-Tex GFK</v>
      </c>
      <c r="E105" s="13">
        <f>VLOOKUP(B105,Datenbank!B:G,6,FALSE)</f>
        <v>1</v>
      </c>
      <c r="F105" s="117">
        <f>IF($A$1=1,"",VLOOKUP(B105,Datenbank!$B$3:$AC$1130,28,FALSE))</f>
        <v>179</v>
      </c>
      <c r="G105" s="108"/>
      <c r="H105" s="71"/>
      <c r="I105" s="109"/>
      <c r="J105" s="71"/>
      <c r="K105" s="109"/>
      <c r="L105" s="71"/>
      <c r="M105" s="109"/>
      <c r="N105" s="159"/>
      <c r="O105" s="160"/>
      <c r="P105" s="71"/>
      <c r="Q105" s="109"/>
      <c r="R105" s="160"/>
      <c r="S105" s="163"/>
      <c r="T105" s="108"/>
      <c r="U105" s="71"/>
      <c r="V105" s="109"/>
      <c r="W105" s="163"/>
      <c r="X105" s="16">
        <f t="shared" si="14"/>
        <v>0</v>
      </c>
      <c r="Y105" s="28">
        <f t="shared" si="15"/>
        <v>0</v>
      </c>
    </row>
    <row r="106" spans="2:25" ht="19.5" thickBot="1" x14ac:dyDescent="0.35">
      <c r="B106" s="145" t="s">
        <v>312</v>
      </c>
      <c r="C106" s="7" t="str">
        <f>IF(AND($Z$1=1,X106=0),"",VLOOKUP(B106,Datenbank!B:C,2,FALSE))</f>
        <v>Love Handle Maxi 2</v>
      </c>
      <c r="D106" s="7" t="str">
        <f>IF(AND($Z$1=1,X106=0),"",VLOOKUP(B106,Datenbank!B:D,3,FALSE))</f>
        <v>Dual-Tex GFK</v>
      </c>
      <c r="E106" s="13">
        <f>VLOOKUP(B106,Datenbank!B:G,6,FALSE)</f>
        <v>1</v>
      </c>
      <c r="F106" s="117">
        <f>IF($A$1=1,"",VLOOKUP(B106,Datenbank!$B$3:$AC$1130,28,FALSE))</f>
        <v>219</v>
      </c>
      <c r="G106" s="108"/>
      <c r="H106" s="71"/>
      <c r="I106" s="109"/>
      <c r="J106" s="71"/>
      <c r="K106" s="109"/>
      <c r="L106" s="71"/>
      <c r="M106" s="109"/>
      <c r="N106" s="159"/>
      <c r="O106" s="160"/>
      <c r="P106" s="71"/>
      <c r="Q106" s="109"/>
      <c r="R106" s="160"/>
      <c r="S106" s="163"/>
      <c r="T106" s="108"/>
      <c r="U106" s="71"/>
      <c r="V106" s="109"/>
      <c r="W106" s="163"/>
      <c r="X106" s="16">
        <f t="shared" si="14"/>
        <v>0</v>
      </c>
      <c r="Y106" s="28">
        <f t="shared" si="15"/>
        <v>0</v>
      </c>
    </row>
    <row r="107" spans="2:25" ht="19.5" thickBot="1" x14ac:dyDescent="0.35">
      <c r="B107" s="145" t="s">
        <v>313</v>
      </c>
      <c r="C107" s="7" t="str">
        <f>IF(AND($Z$1=1,X107=0),"",VLOOKUP(B107,Datenbank!B:C,2,FALSE))</f>
        <v>Love Handle Maxi 2</v>
      </c>
      <c r="D107" s="7" t="str">
        <f>IF(AND($Z$1=1,X107=0),"",VLOOKUP(B107,Datenbank!B:D,3,FALSE))</f>
        <v>Single-Tex GFK</v>
      </c>
      <c r="E107" s="13">
        <f>VLOOKUP(B107,Datenbank!B:G,6,FALSE)</f>
        <v>1</v>
      </c>
      <c r="F107" s="117">
        <f>IF($A$1=1,"",VLOOKUP(B107,Datenbank!$B$3:$AC$1130,28,FALSE))</f>
        <v>179</v>
      </c>
      <c r="G107" s="108"/>
      <c r="H107" s="71"/>
      <c r="I107" s="109"/>
      <c r="J107" s="71"/>
      <c r="K107" s="109"/>
      <c r="L107" s="71"/>
      <c r="M107" s="109"/>
      <c r="N107" s="159"/>
      <c r="O107" s="160"/>
      <c r="P107" s="71"/>
      <c r="Q107" s="109"/>
      <c r="R107" s="160"/>
      <c r="S107" s="163"/>
      <c r="T107" s="108"/>
      <c r="U107" s="71"/>
      <c r="V107" s="109"/>
      <c r="W107" s="163"/>
      <c r="X107" s="16">
        <f t="shared" si="14"/>
        <v>0</v>
      </c>
      <c r="Y107" s="28">
        <f t="shared" si="15"/>
        <v>0</v>
      </c>
    </row>
    <row r="108" spans="2:25" ht="19.5" thickBot="1" x14ac:dyDescent="0.35">
      <c r="B108" s="145" t="s">
        <v>314</v>
      </c>
      <c r="C108" s="7" t="str">
        <f>IF(AND($Z$1=1,X108=0),"",VLOOKUP(B108,Datenbank!B:C,2,FALSE))</f>
        <v>Love Handle Maxi 3</v>
      </c>
      <c r="D108" s="7" t="str">
        <f>IF(AND($Z$1=1,X108=0),"",VLOOKUP(B108,Datenbank!B:D,3,FALSE))</f>
        <v>Dual-Tex GFK</v>
      </c>
      <c r="E108" s="13">
        <f>VLOOKUP(B108,Datenbank!B:G,6,FALSE)</f>
        <v>1</v>
      </c>
      <c r="F108" s="117">
        <f>IF($A$1=1,"",VLOOKUP(B108,Datenbank!$B$3:$AC$1130,28,FALSE))</f>
        <v>219</v>
      </c>
      <c r="G108" s="108"/>
      <c r="H108" s="71"/>
      <c r="I108" s="109"/>
      <c r="J108" s="71"/>
      <c r="K108" s="109"/>
      <c r="L108" s="71"/>
      <c r="M108" s="109"/>
      <c r="N108" s="159"/>
      <c r="O108" s="160"/>
      <c r="P108" s="71"/>
      <c r="Q108" s="109"/>
      <c r="R108" s="160"/>
      <c r="S108" s="163"/>
      <c r="T108" s="108"/>
      <c r="U108" s="71"/>
      <c r="V108" s="109"/>
      <c r="W108" s="163"/>
      <c r="X108" s="16">
        <f t="shared" si="14"/>
        <v>0</v>
      </c>
      <c r="Y108" s="28">
        <f t="shared" si="15"/>
        <v>0</v>
      </c>
    </row>
    <row r="109" spans="2:25" ht="19.5" thickBot="1" x14ac:dyDescent="0.35">
      <c r="B109" s="145" t="s">
        <v>315</v>
      </c>
      <c r="C109" s="7" t="str">
        <f>IF(AND($Z$1=1,X109=0),"",VLOOKUP(B109,Datenbank!B:C,2,FALSE))</f>
        <v>Love Handle Maxi 3</v>
      </c>
      <c r="D109" s="7" t="str">
        <f>IF(AND($Z$1=1,X109=0),"",VLOOKUP(B109,Datenbank!B:D,3,FALSE))</f>
        <v>Single-Tex GFK</v>
      </c>
      <c r="E109" s="13">
        <f>VLOOKUP(B109,Datenbank!B:G,6,FALSE)</f>
        <v>1</v>
      </c>
      <c r="F109" s="117">
        <f>IF($A$1=1,"",VLOOKUP(B109,Datenbank!$B$3:$AC$1130,28,FALSE))</f>
        <v>179</v>
      </c>
      <c r="G109" s="108"/>
      <c r="H109" s="71"/>
      <c r="I109" s="109"/>
      <c r="J109" s="71"/>
      <c r="K109" s="109"/>
      <c r="L109" s="71"/>
      <c r="M109" s="109"/>
      <c r="N109" s="159"/>
      <c r="O109" s="160"/>
      <c r="P109" s="71"/>
      <c r="Q109" s="109"/>
      <c r="R109" s="160"/>
      <c r="S109" s="163"/>
      <c r="T109" s="108"/>
      <c r="U109" s="71"/>
      <c r="V109" s="109"/>
      <c r="W109" s="163"/>
      <c r="X109" s="16">
        <f t="shared" si="14"/>
        <v>0</v>
      </c>
      <c r="Y109" s="28">
        <f t="shared" si="15"/>
        <v>0</v>
      </c>
    </row>
    <row r="110" spans="2:25" ht="19.5" thickBot="1" x14ac:dyDescent="0.35">
      <c r="B110" s="145" t="s">
        <v>378</v>
      </c>
      <c r="C110" s="7" t="str">
        <f>IF(AND($Z$1=1,X110=0),"",VLOOKUP(B110,Datenbank!B:C,2,FALSE))</f>
        <v>Love Handle Maxi 4</v>
      </c>
      <c r="D110" s="7" t="str">
        <f>IF(AND($Z$1=1,X110=0),"",VLOOKUP(B110,Datenbank!B:D,3,FALSE))</f>
        <v>Dual-Tex GFK</v>
      </c>
      <c r="E110" s="13">
        <f>VLOOKUP(B110,Datenbank!B:G,6,FALSE)</f>
        <v>1</v>
      </c>
      <c r="F110" s="117">
        <f>IF($A$1=1,"",VLOOKUP(B110,Datenbank!$B$3:$AC$1130,28,FALSE))</f>
        <v>219</v>
      </c>
      <c r="G110" s="108"/>
      <c r="H110" s="71"/>
      <c r="I110" s="109"/>
      <c r="J110" s="71"/>
      <c r="K110" s="109"/>
      <c r="L110" s="71"/>
      <c r="M110" s="109"/>
      <c r="N110" s="159"/>
      <c r="O110" s="160"/>
      <c r="P110" s="71"/>
      <c r="Q110" s="109"/>
      <c r="R110" s="160"/>
      <c r="S110" s="163"/>
      <c r="T110" s="108"/>
      <c r="U110" s="71"/>
      <c r="V110" s="109"/>
      <c r="W110" s="163"/>
      <c r="X110" s="16">
        <f t="shared" si="14"/>
        <v>0</v>
      </c>
      <c r="Y110" s="28">
        <f t="shared" si="15"/>
        <v>0</v>
      </c>
    </row>
    <row r="111" spans="2:25" ht="19.5" thickBot="1" x14ac:dyDescent="0.35">
      <c r="B111" s="145" t="s">
        <v>379</v>
      </c>
      <c r="C111" s="7" t="str">
        <f>IF(AND($Z$1=1,X111=0),"",VLOOKUP(B111,Datenbank!B:C,2,FALSE))</f>
        <v>Love Handle Maxi 4</v>
      </c>
      <c r="D111" s="7" t="str">
        <f>IF(AND($Z$1=1,X111=0),"",VLOOKUP(B111,Datenbank!B:D,3,FALSE))</f>
        <v>Single-Tex GFK</v>
      </c>
      <c r="E111" s="13">
        <f>VLOOKUP(B111,Datenbank!B:G,6,FALSE)</f>
        <v>1</v>
      </c>
      <c r="F111" s="117">
        <f>IF($A$1=1,"",VLOOKUP(B111,Datenbank!$B$3:$AC$1130,28,FALSE))</f>
        <v>179</v>
      </c>
      <c r="G111" s="108"/>
      <c r="H111" s="71"/>
      <c r="I111" s="109"/>
      <c r="J111" s="71"/>
      <c r="K111" s="109"/>
      <c r="L111" s="71"/>
      <c r="M111" s="109"/>
      <c r="N111" s="159"/>
      <c r="O111" s="160"/>
      <c r="P111" s="71"/>
      <c r="Q111" s="109"/>
      <c r="R111" s="160"/>
      <c r="S111" s="163"/>
      <c r="T111" s="108"/>
      <c r="U111" s="71"/>
      <c r="V111" s="109"/>
      <c r="W111" s="163"/>
      <c r="X111" s="16">
        <f t="shared" si="14"/>
        <v>0</v>
      </c>
      <c r="Y111" s="28">
        <f t="shared" si="15"/>
        <v>0</v>
      </c>
    </row>
    <row r="112" spans="2:25" ht="19.5" thickBot="1" x14ac:dyDescent="0.35">
      <c r="B112" s="145" t="s">
        <v>380</v>
      </c>
      <c r="C112" s="7" t="str">
        <f>IF(AND($Z$1=1,X112=0),"",VLOOKUP(B112,Datenbank!B:C,2,FALSE))</f>
        <v>Love Handle Maxi 5</v>
      </c>
      <c r="D112" s="7" t="str">
        <f>IF(AND($Z$1=1,X112=0),"",VLOOKUP(B112,Datenbank!B:D,3,FALSE))</f>
        <v>Dual-Tex GFK</v>
      </c>
      <c r="E112" s="13">
        <f>VLOOKUP(B112,Datenbank!B:G,6,FALSE)</f>
        <v>1</v>
      </c>
      <c r="F112" s="117">
        <f>IF($A$1=1,"",VLOOKUP(B112,Datenbank!$B$3:$AC$1130,28,FALSE))</f>
        <v>219</v>
      </c>
      <c r="G112" s="108"/>
      <c r="H112" s="71"/>
      <c r="I112" s="109"/>
      <c r="J112" s="71"/>
      <c r="K112" s="109"/>
      <c r="L112" s="71"/>
      <c r="M112" s="109"/>
      <c r="N112" s="159"/>
      <c r="O112" s="160"/>
      <c r="P112" s="71"/>
      <c r="Q112" s="109"/>
      <c r="R112" s="160"/>
      <c r="S112" s="163"/>
      <c r="T112" s="108"/>
      <c r="U112" s="71"/>
      <c r="V112" s="109"/>
      <c r="W112" s="163"/>
      <c r="X112" s="16">
        <f t="shared" si="14"/>
        <v>0</v>
      </c>
      <c r="Y112" s="28">
        <f t="shared" si="15"/>
        <v>0</v>
      </c>
    </row>
    <row r="113" spans="2:25" ht="19.5" thickBot="1" x14ac:dyDescent="0.35">
      <c r="B113" s="145" t="s">
        <v>381</v>
      </c>
      <c r="C113" s="7" t="str">
        <f>IF(AND($Z$1=1,X113=0),"",VLOOKUP(B113,Datenbank!B:C,2,FALSE))</f>
        <v>Love Handle Maxi 5</v>
      </c>
      <c r="D113" s="7" t="str">
        <f>IF(AND($Z$1=1,X113=0),"",VLOOKUP(B113,Datenbank!B:D,3,FALSE))</f>
        <v>Single-Tex GFK</v>
      </c>
      <c r="E113" s="13">
        <f>VLOOKUP(B113,Datenbank!B:G,6,FALSE)</f>
        <v>1</v>
      </c>
      <c r="F113" s="117">
        <f>IF($A$1=1,"",VLOOKUP(B113,Datenbank!$B$3:$AC$1130,28,FALSE))</f>
        <v>179</v>
      </c>
      <c r="G113" s="108"/>
      <c r="H113" s="71"/>
      <c r="I113" s="109"/>
      <c r="J113" s="71"/>
      <c r="K113" s="109"/>
      <c r="L113" s="71"/>
      <c r="M113" s="109"/>
      <c r="N113" s="159"/>
      <c r="O113" s="160"/>
      <c r="P113" s="71"/>
      <c r="Q113" s="109"/>
      <c r="R113" s="160"/>
      <c r="S113" s="163"/>
      <c r="T113" s="108"/>
      <c r="U113" s="71"/>
      <c r="V113" s="109"/>
      <c r="W113" s="163"/>
      <c r="X113" s="16">
        <f t="shared" si="14"/>
        <v>0</v>
      </c>
      <c r="Y113" s="28">
        <f t="shared" si="15"/>
        <v>0</v>
      </c>
    </row>
    <row r="114" spans="2:25" ht="19.5" thickBot="1" x14ac:dyDescent="0.35">
      <c r="B114" s="145" t="s">
        <v>382</v>
      </c>
      <c r="C114" s="7" t="str">
        <f>IF(AND($Z$1=1,X114=0),"",VLOOKUP(B114,Datenbank!B:C,2,FALSE))</f>
        <v>Love Handle Maxi 6</v>
      </c>
      <c r="D114" s="7" t="str">
        <f>IF(AND($Z$1=1,X114=0),"",VLOOKUP(B114,Datenbank!B:D,3,FALSE))</f>
        <v>Dual-Tex GFK</v>
      </c>
      <c r="E114" s="13">
        <f>VLOOKUP(B114,Datenbank!B:G,6,FALSE)</f>
        <v>1</v>
      </c>
      <c r="F114" s="117">
        <f>IF($A$1=1,"",VLOOKUP(B114,Datenbank!$B$3:$AC$1130,28,FALSE))</f>
        <v>219</v>
      </c>
      <c r="G114" s="108"/>
      <c r="H114" s="71"/>
      <c r="I114" s="109"/>
      <c r="J114" s="71"/>
      <c r="K114" s="109"/>
      <c r="L114" s="71"/>
      <c r="M114" s="109"/>
      <c r="N114" s="159"/>
      <c r="O114" s="160"/>
      <c r="P114" s="71"/>
      <c r="Q114" s="109"/>
      <c r="R114" s="160"/>
      <c r="S114" s="163"/>
      <c r="T114" s="108"/>
      <c r="U114" s="71"/>
      <c r="V114" s="109"/>
      <c r="W114" s="163"/>
      <c r="X114" s="16">
        <f t="shared" si="14"/>
        <v>0</v>
      </c>
      <c r="Y114" s="28">
        <f t="shared" si="15"/>
        <v>0</v>
      </c>
    </row>
    <row r="115" spans="2:25" ht="19.5" thickBot="1" x14ac:dyDescent="0.35">
      <c r="B115" s="145" t="s">
        <v>383</v>
      </c>
      <c r="C115" s="7" t="str">
        <f>IF(AND($Z$1=1,X115=0),"",VLOOKUP(B115,Datenbank!B:C,2,FALSE))</f>
        <v>Love Handle Maxi 6</v>
      </c>
      <c r="D115" s="7" t="str">
        <f>IF(AND($Z$1=1,X115=0),"",VLOOKUP(B115,Datenbank!B:D,3,FALSE))</f>
        <v>Single-Tex GFK</v>
      </c>
      <c r="E115" s="13">
        <f>VLOOKUP(B115,Datenbank!B:G,6,FALSE)</f>
        <v>1</v>
      </c>
      <c r="F115" s="117">
        <f>IF($A$1=1,"",VLOOKUP(B115,Datenbank!$B$3:$AC$1130,28,FALSE))</f>
        <v>179</v>
      </c>
      <c r="G115" s="108"/>
      <c r="H115" s="71"/>
      <c r="I115" s="109"/>
      <c r="J115" s="71"/>
      <c r="K115" s="109"/>
      <c r="L115" s="71"/>
      <c r="M115" s="109"/>
      <c r="N115" s="159"/>
      <c r="O115" s="160"/>
      <c r="P115" s="71"/>
      <c r="Q115" s="109"/>
      <c r="R115" s="160"/>
      <c r="S115" s="163"/>
      <c r="T115" s="108"/>
      <c r="U115" s="71"/>
      <c r="V115" s="109"/>
      <c r="W115" s="163"/>
      <c r="X115" s="16">
        <f t="shared" si="14"/>
        <v>0</v>
      </c>
      <c r="Y115" s="28">
        <f t="shared" si="15"/>
        <v>0</v>
      </c>
    </row>
    <row r="116" spans="2:25" ht="19.5" thickBot="1" x14ac:dyDescent="0.35">
      <c r="B116" s="145" t="s">
        <v>316</v>
      </c>
      <c r="C116" s="7" t="str">
        <f>IF(AND($Z$1=1,X116=0),"",VLOOKUP(B116,Datenbank!B:C,2,FALSE))</f>
        <v>Love Handle Medium 1</v>
      </c>
      <c r="D116" s="7" t="str">
        <f>IF(AND($Z$1=1,X116=0),"",VLOOKUP(B116,Datenbank!B:D,3,FALSE))</f>
        <v>Dual-Tex GFK</v>
      </c>
      <c r="E116" s="13">
        <f>VLOOKUP(B116,Datenbank!B:G,6,FALSE)</f>
        <v>1</v>
      </c>
      <c r="F116" s="117">
        <f>IF($A$1=1,"",VLOOKUP(B116,Datenbank!$B$3:$AC$1130,28,FALSE))</f>
        <v>169</v>
      </c>
      <c r="G116" s="108"/>
      <c r="H116" s="71"/>
      <c r="I116" s="109"/>
      <c r="J116" s="71"/>
      <c r="K116" s="109"/>
      <c r="L116" s="71"/>
      <c r="M116" s="109"/>
      <c r="N116" s="159"/>
      <c r="O116" s="160"/>
      <c r="P116" s="71"/>
      <c r="Q116" s="109"/>
      <c r="R116" s="160"/>
      <c r="S116" s="163"/>
      <c r="T116" s="108"/>
      <c r="U116" s="71"/>
      <c r="V116" s="109"/>
      <c r="W116" s="163"/>
      <c r="X116" s="16">
        <f t="shared" si="14"/>
        <v>0</v>
      </c>
      <c r="Y116" s="28">
        <f t="shared" si="15"/>
        <v>0</v>
      </c>
    </row>
    <row r="117" spans="2:25" ht="19.5" thickBot="1" x14ac:dyDescent="0.35">
      <c r="B117" s="145" t="s">
        <v>317</v>
      </c>
      <c r="C117" s="7" t="str">
        <f>IF(AND($Z$1=1,X117=0),"",VLOOKUP(B117,Datenbank!B:C,2,FALSE))</f>
        <v>Love Handle Medium 1</v>
      </c>
      <c r="D117" s="7" t="str">
        <f>IF(AND($Z$1=1,X117=0),"",VLOOKUP(B117,Datenbank!B:D,3,FALSE))</f>
        <v>Single-Tex GFK</v>
      </c>
      <c r="E117" s="13">
        <f>VLOOKUP(B117,Datenbank!B:G,6,FALSE)</f>
        <v>1</v>
      </c>
      <c r="F117" s="117">
        <f>IF($A$1=1,"",VLOOKUP(B117,Datenbank!$B$3:$AC$1130,28,FALSE))</f>
        <v>144</v>
      </c>
      <c r="G117" s="108"/>
      <c r="H117" s="71"/>
      <c r="I117" s="109"/>
      <c r="J117" s="71"/>
      <c r="K117" s="109"/>
      <c r="L117" s="71"/>
      <c r="M117" s="109"/>
      <c r="N117" s="159"/>
      <c r="O117" s="160"/>
      <c r="P117" s="71"/>
      <c r="Q117" s="109"/>
      <c r="R117" s="160"/>
      <c r="S117" s="163"/>
      <c r="T117" s="108"/>
      <c r="U117" s="71"/>
      <c r="V117" s="109"/>
      <c r="W117" s="163"/>
      <c r="X117" s="16">
        <f t="shared" si="14"/>
        <v>0</v>
      </c>
      <c r="Y117" s="28">
        <f t="shared" si="15"/>
        <v>0</v>
      </c>
    </row>
    <row r="118" spans="2:25" ht="19.5" thickBot="1" x14ac:dyDescent="0.35">
      <c r="B118" s="145" t="s">
        <v>318</v>
      </c>
      <c r="C118" s="7" t="str">
        <f>IF(AND($Z$1=1,X118=0),"",VLOOKUP(B118,Datenbank!B:C,2,FALSE))</f>
        <v>Love Handle Medium 2</v>
      </c>
      <c r="D118" s="7" t="str">
        <f>IF(AND($Z$1=1,X118=0),"",VLOOKUP(B118,Datenbank!B:D,3,FALSE))</f>
        <v>Dual-Tex GFK</v>
      </c>
      <c r="E118" s="13">
        <f>VLOOKUP(B118,Datenbank!B:G,6,FALSE)</f>
        <v>1</v>
      </c>
      <c r="F118" s="117">
        <f>IF($A$1=1,"",VLOOKUP(B118,Datenbank!$B$3:$AC$1130,28,FALSE))</f>
        <v>169</v>
      </c>
      <c r="G118" s="108"/>
      <c r="H118" s="71"/>
      <c r="I118" s="109"/>
      <c r="J118" s="71"/>
      <c r="K118" s="109"/>
      <c r="L118" s="71"/>
      <c r="M118" s="109"/>
      <c r="N118" s="159"/>
      <c r="O118" s="160"/>
      <c r="P118" s="71"/>
      <c r="Q118" s="109"/>
      <c r="R118" s="160"/>
      <c r="S118" s="163"/>
      <c r="T118" s="108"/>
      <c r="U118" s="71"/>
      <c r="V118" s="109"/>
      <c r="W118" s="163"/>
      <c r="X118" s="16">
        <f t="shared" si="14"/>
        <v>0</v>
      </c>
      <c r="Y118" s="28">
        <f t="shared" si="15"/>
        <v>0</v>
      </c>
    </row>
    <row r="119" spans="2:25" ht="19.5" thickBot="1" x14ac:dyDescent="0.35">
      <c r="B119" s="145" t="s">
        <v>319</v>
      </c>
      <c r="C119" s="7" t="str">
        <f>IF(AND($Z$1=1,X119=0),"",VLOOKUP(B119,Datenbank!B:C,2,FALSE))</f>
        <v>Love Handle Medium 2</v>
      </c>
      <c r="D119" s="7" t="str">
        <f>IF(AND($Z$1=1,X119=0),"",VLOOKUP(B119,Datenbank!B:D,3,FALSE))</f>
        <v>Single-Tex GFK</v>
      </c>
      <c r="E119" s="13">
        <f>VLOOKUP(B119,Datenbank!B:G,6,FALSE)</f>
        <v>1</v>
      </c>
      <c r="F119" s="117">
        <f>IF($A$1=1,"",VLOOKUP(B119,Datenbank!$B$3:$AC$1130,28,FALSE))</f>
        <v>144</v>
      </c>
      <c r="G119" s="108"/>
      <c r="H119" s="71"/>
      <c r="I119" s="109"/>
      <c r="J119" s="71"/>
      <c r="K119" s="109"/>
      <c r="L119" s="71"/>
      <c r="M119" s="109"/>
      <c r="N119" s="159"/>
      <c r="O119" s="160"/>
      <c r="P119" s="71"/>
      <c r="Q119" s="109"/>
      <c r="R119" s="160"/>
      <c r="S119" s="163"/>
      <c r="T119" s="108"/>
      <c r="U119" s="71"/>
      <c r="V119" s="109"/>
      <c r="W119" s="163"/>
      <c r="X119" s="16">
        <f t="shared" si="14"/>
        <v>0</v>
      </c>
      <c r="Y119" s="28">
        <f t="shared" si="15"/>
        <v>0</v>
      </c>
    </row>
    <row r="120" spans="2:25" ht="19.5" thickBot="1" x14ac:dyDescent="0.35">
      <c r="B120" s="145" t="s">
        <v>320</v>
      </c>
      <c r="C120" s="7" t="str">
        <f>IF(AND($Z$1=1,X120=0),"",VLOOKUP(B120,Datenbank!B:C,2,FALSE))</f>
        <v>Love Handle Medium 3</v>
      </c>
      <c r="D120" s="7" t="str">
        <f>IF(AND($Z$1=1,X120=0),"",VLOOKUP(B120,Datenbank!B:D,3,FALSE))</f>
        <v>Dual-Tex GFK</v>
      </c>
      <c r="E120" s="13">
        <f>VLOOKUP(B120,Datenbank!B:G,6,FALSE)</f>
        <v>1</v>
      </c>
      <c r="F120" s="117">
        <f>IF($A$1=1,"",VLOOKUP(B120,Datenbank!$B$3:$AC$1130,28,FALSE))</f>
        <v>169</v>
      </c>
      <c r="G120" s="108"/>
      <c r="H120" s="71"/>
      <c r="I120" s="109"/>
      <c r="J120" s="71"/>
      <c r="K120" s="109"/>
      <c r="L120" s="71"/>
      <c r="M120" s="109"/>
      <c r="N120" s="159"/>
      <c r="O120" s="160"/>
      <c r="P120" s="71"/>
      <c r="Q120" s="109"/>
      <c r="R120" s="160"/>
      <c r="S120" s="163"/>
      <c r="T120" s="108"/>
      <c r="U120" s="71"/>
      <c r="V120" s="109"/>
      <c r="W120" s="163"/>
      <c r="X120" s="16">
        <f t="shared" si="14"/>
        <v>0</v>
      </c>
      <c r="Y120" s="28">
        <f t="shared" si="15"/>
        <v>0</v>
      </c>
    </row>
    <row r="121" spans="2:25" ht="19.5" thickBot="1" x14ac:dyDescent="0.35">
      <c r="B121" s="145" t="s">
        <v>321</v>
      </c>
      <c r="C121" s="7" t="str">
        <f>IF(AND($Z$1=1,X121=0),"",VLOOKUP(B121,Datenbank!B:C,2,FALSE))</f>
        <v>Love Handle Medium 3</v>
      </c>
      <c r="D121" s="7" t="str">
        <f>IF(AND($Z$1=1,X121=0),"",VLOOKUP(B121,Datenbank!B:D,3,FALSE))</f>
        <v>Single-Tex GFK</v>
      </c>
      <c r="E121" s="13">
        <f>VLOOKUP(B121,Datenbank!B:G,6,FALSE)</f>
        <v>1</v>
      </c>
      <c r="F121" s="117">
        <f>IF($A$1=1,"",VLOOKUP(B121,Datenbank!$B$3:$AC$1130,28,FALSE))</f>
        <v>144</v>
      </c>
      <c r="G121" s="108"/>
      <c r="H121" s="71"/>
      <c r="I121" s="109"/>
      <c r="J121" s="71"/>
      <c r="K121" s="109"/>
      <c r="L121" s="71"/>
      <c r="M121" s="109"/>
      <c r="N121" s="159"/>
      <c r="O121" s="160"/>
      <c r="P121" s="71"/>
      <c r="Q121" s="109"/>
      <c r="R121" s="160"/>
      <c r="S121" s="163"/>
      <c r="T121" s="108"/>
      <c r="U121" s="71"/>
      <c r="V121" s="109"/>
      <c r="W121" s="163"/>
      <c r="X121" s="16">
        <f t="shared" si="14"/>
        <v>0</v>
      </c>
      <c r="Y121" s="28">
        <f t="shared" si="15"/>
        <v>0</v>
      </c>
    </row>
    <row r="122" spans="2:25" ht="19.5" thickBot="1" x14ac:dyDescent="0.35">
      <c r="B122" s="145" t="s">
        <v>322</v>
      </c>
      <c r="C122" s="7" t="str">
        <f>IF(AND($Z$1=1,X122=0),"",VLOOKUP(B122,Datenbank!B:C,2,FALSE))</f>
        <v>Love Handle Medium 4</v>
      </c>
      <c r="D122" s="7" t="str">
        <f>IF(AND($Z$1=1,X122=0),"",VLOOKUP(B122,Datenbank!B:D,3,FALSE))</f>
        <v>Dual-Tex GFK</v>
      </c>
      <c r="E122" s="13">
        <f>VLOOKUP(B122,Datenbank!B:G,6,FALSE)</f>
        <v>1</v>
      </c>
      <c r="F122" s="117">
        <f>IF($A$1=1,"",VLOOKUP(B122,Datenbank!$B$3:$AC$1130,28,FALSE))</f>
        <v>169</v>
      </c>
      <c r="G122" s="108"/>
      <c r="H122" s="71"/>
      <c r="I122" s="109"/>
      <c r="J122" s="71"/>
      <c r="K122" s="109"/>
      <c r="L122" s="71"/>
      <c r="M122" s="109"/>
      <c r="N122" s="159"/>
      <c r="O122" s="160"/>
      <c r="P122" s="71"/>
      <c r="Q122" s="109"/>
      <c r="R122" s="160"/>
      <c r="S122" s="163"/>
      <c r="T122" s="108"/>
      <c r="U122" s="71"/>
      <c r="V122" s="109"/>
      <c r="W122" s="163"/>
      <c r="X122" s="16">
        <f t="shared" si="14"/>
        <v>0</v>
      </c>
      <c r="Y122" s="28">
        <f t="shared" si="15"/>
        <v>0</v>
      </c>
    </row>
    <row r="123" spans="2:25" ht="19.5" thickBot="1" x14ac:dyDescent="0.35">
      <c r="B123" s="145" t="s">
        <v>323</v>
      </c>
      <c r="C123" s="7" t="str">
        <f>IF(AND($Z$1=1,X123=0),"",VLOOKUP(B123,Datenbank!B:C,2,FALSE))</f>
        <v>Love Handle Medium 4</v>
      </c>
      <c r="D123" s="7" t="str">
        <f>IF(AND($Z$1=1,X123=0),"",VLOOKUP(B123,Datenbank!B:D,3,FALSE))</f>
        <v>Single-Tex GFK</v>
      </c>
      <c r="E123" s="13">
        <f>VLOOKUP(B123,Datenbank!B:G,6,FALSE)</f>
        <v>1</v>
      </c>
      <c r="F123" s="117">
        <f>IF($A$1=1,"",VLOOKUP(B123,Datenbank!$B$3:$AC$1130,28,FALSE))</f>
        <v>144</v>
      </c>
      <c r="G123" s="108"/>
      <c r="H123" s="71"/>
      <c r="I123" s="109"/>
      <c r="J123" s="71"/>
      <c r="K123" s="109"/>
      <c r="L123" s="71"/>
      <c r="M123" s="109"/>
      <c r="N123" s="159"/>
      <c r="O123" s="160"/>
      <c r="P123" s="71"/>
      <c r="Q123" s="109"/>
      <c r="R123" s="160"/>
      <c r="S123" s="163"/>
      <c r="T123" s="108"/>
      <c r="U123" s="71"/>
      <c r="V123" s="109"/>
      <c r="W123" s="163"/>
      <c r="X123" s="16">
        <f t="shared" si="14"/>
        <v>0</v>
      </c>
      <c r="Y123" s="28">
        <f t="shared" si="15"/>
        <v>0</v>
      </c>
    </row>
    <row r="124" spans="2:25" ht="19.5" thickBot="1" x14ac:dyDescent="0.35">
      <c r="B124" s="145" t="s">
        <v>324</v>
      </c>
      <c r="C124" s="7" t="str">
        <f>IF(AND($Z$1=1,X124=0),"",VLOOKUP(B124,Datenbank!B:C,2,FALSE))</f>
        <v>Love Handle Medium 5</v>
      </c>
      <c r="D124" s="7" t="str">
        <f>IF(AND($Z$1=1,X124=0),"",VLOOKUP(B124,Datenbank!B:D,3,FALSE))</f>
        <v>Dual-Tex GFK</v>
      </c>
      <c r="E124" s="13">
        <f>VLOOKUP(B124,Datenbank!B:G,6,FALSE)</f>
        <v>1</v>
      </c>
      <c r="F124" s="117">
        <f>IF($A$1=1,"",VLOOKUP(B124,Datenbank!$B$3:$AC$1130,28,FALSE))</f>
        <v>169</v>
      </c>
      <c r="G124" s="108"/>
      <c r="H124" s="71"/>
      <c r="I124" s="109"/>
      <c r="J124" s="71"/>
      <c r="K124" s="109"/>
      <c r="L124" s="71"/>
      <c r="M124" s="109"/>
      <c r="N124" s="159"/>
      <c r="O124" s="160"/>
      <c r="P124" s="71"/>
      <c r="Q124" s="109"/>
      <c r="R124" s="160"/>
      <c r="S124" s="163"/>
      <c r="T124" s="108"/>
      <c r="U124" s="71"/>
      <c r="V124" s="109"/>
      <c r="W124" s="163"/>
      <c r="X124" s="16">
        <f t="shared" si="14"/>
        <v>0</v>
      </c>
      <c r="Y124" s="28">
        <f t="shared" si="15"/>
        <v>0</v>
      </c>
    </row>
    <row r="125" spans="2:25" ht="19.5" thickBot="1" x14ac:dyDescent="0.35">
      <c r="B125" s="145" t="s">
        <v>325</v>
      </c>
      <c r="C125" s="7" t="str">
        <f>IF(AND($Z$1=1,X125=0),"",VLOOKUP(B125,Datenbank!B:C,2,FALSE))</f>
        <v>Love Handle Medium 5</v>
      </c>
      <c r="D125" s="7" t="str">
        <f>IF(AND($Z$1=1,X125=0),"",VLOOKUP(B125,Datenbank!B:D,3,FALSE))</f>
        <v>Single-Tex GFK</v>
      </c>
      <c r="E125" s="13">
        <f>VLOOKUP(B125,Datenbank!B:G,6,FALSE)</f>
        <v>1</v>
      </c>
      <c r="F125" s="117">
        <f>IF($A$1=1,"",VLOOKUP(B125,Datenbank!$B$3:$AC$1130,28,FALSE))</f>
        <v>144</v>
      </c>
      <c r="G125" s="108"/>
      <c r="H125" s="71"/>
      <c r="I125" s="109"/>
      <c r="J125" s="71"/>
      <c r="K125" s="109"/>
      <c r="L125" s="71"/>
      <c r="M125" s="109"/>
      <c r="N125" s="159"/>
      <c r="O125" s="160"/>
      <c r="P125" s="71"/>
      <c r="Q125" s="109"/>
      <c r="R125" s="160"/>
      <c r="S125" s="163"/>
      <c r="T125" s="108"/>
      <c r="U125" s="71"/>
      <c r="V125" s="109"/>
      <c r="W125" s="163"/>
      <c r="X125" s="16">
        <f t="shared" si="14"/>
        <v>0</v>
      </c>
      <c r="Y125" s="28">
        <f t="shared" si="15"/>
        <v>0</v>
      </c>
    </row>
    <row r="126" spans="2:25" ht="19.5" thickBot="1" x14ac:dyDescent="0.35">
      <c r="B126" s="145" t="s">
        <v>326</v>
      </c>
      <c r="C126" s="7" t="str">
        <f>IF(AND($Z$1=1,X126=0),"",VLOOKUP(B126,Datenbank!B:C,2,FALSE))</f>
        <v>Love Handle Medium 6</v>
      </c>
      <c r="D126" s="7" t="str">
        <f>IF(AND($Z$1=1,X126=0),"",VLOOKUP(B126,Datenbank!B:D,3,FALSE))</f>
        <v>Dual-Tex GFK</v>
      </c>
      <c r="E126" s="13">
        <f>VLOOKUP(B126,Datenbank!B:G,6,FALSE)</f>
        <v>1</v>
      </c>
      <c r="F126" s="117">
        <f>IF($A$1=1,"",VLOOKUP(B126,Datenbank!$B$3:$AC$1130,28,FALSE))</f>
        <v>169</v>
      </c>
      <c r="G126" s="108"/>
      <c r="H126" s="71"/>
      <c r="I126" s="109"/>
      <c r="J126" s="71"/>
      <c r="K126" s="109"/>
      <c r="L126" s="71"/>
      <c r="M126" s="109"/>
      <c r="N126" s="159"/>
      <c r="O126" s="160"/>
      <c r="P126" s="71"/>
      <c r="Q126" s="109"/>
      <c r="R126" s="160"/>
      <c r="S126" s="163"/>
      <c r="T126" s="108"/>
      <c r="U126" s="71"/>
      <c r="V126" s="109"/>
      <c r="W126" s="163"/>
      <c r="X126" s="16">
        <f t="shared" si="14"/>
        <v>0</v>
      </c>
      <c r="Y126" s="28">
        <f t="shared" si="15"/>
        <v>0</v>
      </c>
    </row>
    <row r="127" spans="2:25" ht="19.5" thickBot="1" x14ac:dyDescent="0.35">
      <c r="B127" s="145" t="s">
        <v>327</v>
      </c>
      <c r="C127" s="7" t="str">
        <f>IF(AND($Z$1=1,X127=0),"",VLOOKUP(B127,Datenbank!B:C,2,FALSE))</f>
        <v>Love Handle Medium 6</v>
      </c>
      <c r="D127" s="7" t="str">
        <f>IF(AND($Z$1=1,X127=0),"",VLOOKUP(B127,Datenbank!B:D,3,FALSE))</f>
        <v>Single-Tex GFK</v>
      </c>
      <c r="E127" s="13">
        <f>VLOOKUP(B127,Datenbank!B:G,6,FALSE)</f>
        <v>1</v>
      </c>
      <c r="F127" s="117">
        <f>IF($A$1=1,"",VLOOKUP(B127,Datenbank!$B$3:$AC$1130,28,FALSE))</f>
        <v>144</v>
      </c>
      <c r="G127" s="108"/>
      <c r="H127" s="71"/>
      <c r="I127" s="109"/>
      <c r="J127" s="71"/>
      <c r="K127" s="109"/>
      <c r="L127" s="71"/>
      <c r="M127" s="109"/>
      <c r="N127" s="159"/>
      <c r="O127" s="160"/>
      <c r="P127" s="71"/>
      <c r="Q127" s="109"/>
      <c r="R127" s="160"/>
      <c r="S127" s="163"/>
      <c r="T127" s="108"/>
      <c r="U127" s="71"/>
      <c r="V127" s="109"/>
      <c r="W127" s="163"/>
      <c r="X127" s="16">
        <f t="shared" si="14"/>
        <v>0</v>
      </c>
      <c r="Y127" s="28">
        <f t="shared" si="15"/>
        <v>0</v>
      </c>
    </row>
    <row r="128" spans="2:25" ht="19.5" thickBot="1" x14ac:dyDescent="0.35">
      <c r="B128" s="145" t="s">
        <v>328</v>
      </c>
      <c r="C128" s="7" t="str">
        <f>IF(AND($Z$1=1,X128=0),"",VLOOKUP(B128,Datenbank!B:C,2,FALSE))</f>
        <v>Love Handle Mini 1</v>
      </c>
      <c r="D128" s="7" t="str">
        <f>IF(AND($Z$1=1,X128=0),"",VLOOKUP(B128,Datenbank!B:D,3,FALSE))</f>
        <v>Dual-Tex GFK</v>
      </c>
      <c r="E128" s="13">
        <f>VLOOKUP(B128,Datenbank!B:G,6,FALSE)</f>
        <v>1</v>
      </c>
      <c r="F128" s="117">
        <f>IF($A$1=1,"",VLOOKUP(B128,Datenbank!$B$3:$AC$1130,28,FALSE))</f>
        <v>99</v>
      </c>
      <c r="G128" s="108"/>
      <c r="H128" s="71"/>
      <c r="I128" s="109"/>
      <c r="J128" s="71"/>
      <c r="K128" s="109"/>
      <c r="L128" s="71"/>
      <c r="M128" s="109"/>
      <c r="N128" s="159"/>
      <c r="O128" s="160"/>
      <c r="P128" s="71"/>
      <c r="Q128" s="109"/>
      <c r="R128" s="160"/>
      <c r="S128" s="163"/>
      <c r="T128" s="108"/>
      <c r="U128" s="71"/>
      <c r="V128" s="109"/>
      <c r="W128" s="163"/>
      <c r="X128" s="16">
        <f t="shared" si="14"/>
        <v>0</v>
      </c>
      <c r="Y128" s="28">
        <f t="shared" si="15"/>
        <v>0</v>
      </c>
    </row>
    <row r="129" spans="2:25" ht="19.5" thickBot="1" x14ac:dyDescent="0.35">
      <c r="B129" s="145" t="s">
        <v>329</v>
      </c>
      <c r="C129" s="7" t="str">
        <f>IF(AND($Z$1=1,X129=0),"",VLOOKUP(B129,Datenbank!B:C,2,FALSE))</f>
        <v>Love Handle Mini 1</v>
      </c>
      <c r="D129" s="7" t="str">
        <f>IF(AND($Z$1=1,X129=0),"",VLOOKUP(B129,Datenbank!B:D,3,FALSE))</f>
        <v>Single-Tex GFK</v>
      </c>
      <c r="E129" s="13">
        <f>VLOOKUP(B129,Datenbank!B:G,6,FALSE)</f>
        <v>1</v>
      </c>
      <c r="F129" s="117">
        <f>IF($A$1=1,"",VLOOKUP(B129,Datenbank!$B$3:$AC$1130,28,FALSE))</f>
        <v>79</v>
      </c>
      <c r="G129" s="108"/>
      <c r="H129" s="71"/>
      <c r="I129" s="109"/>
      <c r="J129" s="71"/>
      <c r="K129" s="109"/>
      <c r="L129" s="71"/>
      <c r="M129" s="109"/>
      <c r="N129" s="159"/>
      <c r="O129" s="160"/>
      <c r="P129" s="71"/>
      <c r="Q129" s="109"/>
      <c r="R129" s="160"/>
      <c r="S129" s="163"/>
      <c r="T129" s="108"/>
      <c r="U129" s="71"/>
      <c r="V129" s="109"/>
      <c r="W129" s="163"/>
      <c r="X129" s="16">
        <f t="shared" si="14"/>
        <v>0</v>
      </c>
      <c r="Y129" s="28">
        <f t="shared" si="15"/>
        <v>0</v>
      </c>
    </row>
    <row r="130" spans="2:25" ht="19.5" thickBot="1" x14ac:dyDescent="0.35">
      <c r="B130" s="145" t="s">
        <v>330</v>
      </c>
      <c r="C130" s="7" t="str">
        <f>IF(AND($Z$1=1,X130=0),"",VLOOKUP(B130,Datenbank!B:C,2,FALSE))</f>
        <v>Love Handle Mini 2</v>
      </c>
      <c r="D130" s="7" t="str">
        <f>IF(AND($Z$1=1,X130=0),"",VLOOKUP(B130,Datenbank!B:D,3,FALSE))</f>
        <v>Dual-Tex GFK</v>
      </c>
      <c r="E130" s="13">
        <f>VLOOKUP(B130,Datenbank!B:G,6,FALSE)</f>
        <v>1</v>
      </c>
      <c r="F130" s="117">
        <f>IF($A$1=1,"",VLOOKUP(B130,Datenbank!$B$3:$AC$1130,28,FALSE))</f>
        <v>99</v>
      </c>
      <c r="G130" s="108"/>
      <c r="H130" s="71"/>
      <c r="I130" s="109"/>
      <c r="J130" s="71"/>
      <c r="K130" s="109"/>
      <c r="L130" s="71"/>
      <c r="M130" s="109"/>
      <c r="N130" s="159"/>
      <c r="O130" s="160"/>
      <c r="P130" s="71"/>
      <c r="Q130" s="109"/>
      <c r="R130" s="160"/>
      <c r="S130" s="163"/>
      <c r="T130" s="108"/>
      <c r="U130" s="71"/>
      <c r="V130" s="109"/>
      <c r="W130" s="163"/>
      <c r="X130" s="16">
        <f t="shared" si="14"/>
        <v>0</v>
      </c>
      <c r="Y130" s="28">
        <f t="shared" si="15"/>
        <v>0</v>
      </c>
    </row>
    <row r="131" spans="2:25" ht="19.5" thickBot="1" x14ac:dyDescent="0.35">
      <c r="B131" s="145" t="s">
        <v>331</v>
      </c>
      <c r="C131" s="7" t="str">
        <f>IF(AND($Z$1=1,X131=0),"",VLOOKUP(B131,Datenbank!B:C,2,FALSE))</f>
        <v>Love Handle Mini 2</v>
      </c>
      <c r="D131" s="7" t="str">
        <f>IF(AND($Z$1=1,X131=0),"",VLOOKUP(B131,Datenbank!B:D,3,FALSE))</f>
        <v>Single-Tex GFK</v>
      </c>
      <c r="E131" s="13">
        <f>VLOOKUP(B131,Datenbank!B:G,6,FALSE)</f>
        <v>1</v>
      </c>
      <c r="F131" s="117">
        <f>IF($A$1=1,"",VLOOKUP(B131,Datenbank!$B$3:$AC$1130,28,FALSE))</f>
        <v>79</v>
      </c>
      <c r="G131" s="108"/>
      <c r="H131" s="71"/>
      <c r="I131" s="109"/>
      <c r="J131" s="71"/>
      <c r="K131" s="109"/>
      <c r="L131" s="71"/>
      <c r="M131" s="109"/>
      <c r="N131" s="159"/>
      <c r="O131" s="160"/>
      <c r="P131" s="71"/>
      <c r="Q131" s="109"/>
      <c r="R131" s="160"/>
      <c r="S131" s="163"/>
      <c r="T131" s="108"/>
      <c r="U131" s="71"/>
      <c r="V131" s="109"/>
      <c r="W131" s="163"/>
      <c r="X131" s="16">
        <f t="shared" si="14"/>
        <v>0</v>
      </c>
      <c r="Y131" s="28">
        <f t="shared" si="15"/>
        <v>0</v>
      </c>
    </row>
    <row r="132" spans="2:25" ht="19.5" thickBot="1" x14ac:dyDescent="0.35">
      <c r="B132" s="145" t="s">
        <v>332</v>
      </c>
      <c r="C132" s="7" t="str">
        <f>IF(AND($Z$1=1,X132=0),"",VLOOKUP(B132,Datenbank!B:C,2,FALSE))</f>
        <v>Love Handle Mini 3</v>
      </c>
      <c r="D132" s="7" t="str">
        <f>IF(AND($Z$1=1,X132=0),"",VLOOKUP(B132,Datenbank!B:D,3,FALSE))</f>
        <v>Dual-Tex GFK</v>
      </c>
      <c r="E132" s="13">
        <f>VLOOKUP(B132,Datenbank!B:G,6,FALSE)</f>
        <v>1</v>
      </c>
      <c r="F132" s="117">
        <f>IF($A$1=1,"",VLOOKUP(B132,Datenbank!$B$3:$AC$1130,28,FALSE))</f>
        <v>99</v>
      </c>
      <c r="G132" s="108"/>
      <c r="H132" s="71"/>
      <c r="I132" s="109"/>
      <c r="J132" s="71"/>
      <c r="K132" s="109"/>
      <c r="L132" s="71"/>
      <c r="M132" s="109"/>
      <c r="N132" s="159"/>
      <c r="O132" s="160"/>
      <c r="P132" s="71"/>
      <c r="Q132" s="109"/>
      <c r="R132" s="160"/>
      <c r="S132" s="163"/>
      <c r="T132" s="108"/>
      <c r="U132" s="71"/>
      <c r="V132" s="109"/>
      <c r="W132" s="163"/>
      <c r="X132" s="16">
        <f t="shared" ref="X132:X151" si="16">SUM(G132:W132)*E132</f>
        <v>0</v>
      </c>
      <c r="Y132" s="28">
        <f t="shared" ref="Y132:Y151" si="17">IF($A$1=1,"",SUM(G132:S132)*F132+SUM(T132:W132)*1.2*F132)</f>
        <v>0</v>
      </c>
    </row>
    <row r="133" spans="2:25" ht="19.5" thickBot="1" x14ac:dyDescent="0.35">
      <c r="B133" s="145" t="s">
        <v>333</v>
      </c>
      <c r="C133" s="7" t="str">
        <f>IF(AND($Z$1=1,X133=0),"",VLOOKUP(B133,Datenbank!B:C,2,FALSE))</f>
        <v>Love Handle Mini 3</v>
      </c>
      <c r="D133" s="7" t="str">
        <f>IF(AND($Z$1=1,X133=0),"",VLOOKUP(B133,Datenbank!B:D,3,FALSE))</f>
        <v>Single-Tex GFK</v>
      </c>
      <c r="E133" s="13">
        <f>VLOOKUP(B133,Datenbank!B:G,6,FALSE)</f>
        <v>1</v>
      </c>
      <c r="F133" s="117">
        <f>IF($A$1=1,"",VLOOKUP(B133,Datenbank!$B$3:$AC$1130,28,FALSE))</f>
        <v>79</v>
      </c>
      <c r="G133" s="108"/>
      <c r="H133" s="71"/>
      <c r="I133" s="109"/>
      <c r="J133" s="71"/>
      <c r="K133" s="109"/>
      <c r="L133" s="71"/>
      <c r="M133" s="109"/>
      <c r="N133" s="159"/>
      <c r="O133" s="160"/>
      <c r="P133" s="71"/>
      <c r="Q133" s="109"/>
      <c r="R133" s="160"/>
      <c r="S133" s="163"/>
      <c r="T133" s="108"/>
      <c r="U133" s="71"/>
      <c r="V133" s="109"/>
      <c r="W133" s="163"/>
      <c r="X133" s="16">
        <f t="shared" si="16"/>
        <v>0</v>
      </c>
      <c r="Y133" s="28">
        <f t="shared" si="17"/>
        <v>0</v>
      </c>
    </row>
    <row r="134" spans="2:25" ht="19.5" thickBot="1" x14ac:dyDescent="0.35">
      <c r="B134" s="145" t="s">
        <v>334</v>
      </c>
      <c r="C134" s="7" t="str">
        <f>IF(AND($Z$1=1,X134=0),"",VLOOKUP(B134,Datenbank!B:C,2,FALSE))</f>
        <v>Love Handle Mini 4</v>
      </c>
      <c r="D134" s="7" t="str">
        <f>IF(AND($Z$1=1,X134=0),"",VLOOKUP(B134,Datenbank!B:D,3,FALSE))</f>
        <v>Dual-Tex GFK</v>
      </c>
      <c r="E134" s="13">
        <f>VLOOKUP(B134,Datenbank!B:G,6,FALSE)</f>
        <v>1</v>
      </c>
      <c r="F134" s="117">
        <f>IF($A$1=1,"",VLOOKUP(B134,Datenbank!$B$3:$AC$1130,28,FALSE))</f>
        <v>99</v>
      </c>
      <c r="G134" s="108"/>
      <c r="H134" s="71"/>
      <c r="I134" s="109"/>
      <c r="J134" s="71"/>
      <c r="K134" s="109"/>
      <c r="L134" s="71"/>
      <c r="M134" s="109"/>
      <c r="N134" s="159"/>
      <c r="O134" s="160"/>
      <c r="P134" s="71"/>
      <c r="Q134" s="109"/>
      <c r="R134" s="160"/>
      <c r="S134" s="163"/>
      <c r="T134" s="108"/>
      <c r="U134" s="71"/>
      <c r="V134" s="109"/>
      <c r="W134" s="163"/>
      <c r="X134" s="16">
        <f t="shared" si="16"/>
        <v>0</v>
      </c>
      <c r="Y134" s="28">
        <f t="shared" si="17"/>
        <v>0</v>
      </c>
    </row>
    <row r="135" spans="2:25" ht="19.5" thickBot="1" x14ac:dyDescent="0.35">
      <c r="B135" s="145" t="s">
        <v>335</v>
      </c>
      <c r="C135" s="7" t="str">
        <f>IF(AND($Z$1=1,X135=0),"",VLOOKUP(B135,Datenbank!B:C,2,FALSE))</f>
        <v>Love Handle Mini 4</v>
      </c>
      <c r="D135" s="7" t="str">
        <f>IF(AND($Z$1=1,X135=0),"",VLOOKUP(B135,Datenbank!B:D,3,FALSE))</f>
        <v>Single-Tex GFK</v>
      </c>
      <c r="E135" s="13">
        <f>VLOOKUP(B135,Datenbank!B:G,6,FALSE)</f>
        <v>1</v>
      </c>
      <c r="F135" s="117">
        <f>IF($A$1=1,"",VLOOKUP(B135,Datenbank!$B$3:$AC$1130,28,FALSE))</f>
        <v>79</v>
      </c>
      <c r="G135" s="108"/>
      <c r="H135" s="71"/>
      <c r="I135" s="109"/>
      <c r="J135" s="71"/>
      <c r="K135" s="109"/>
      <c r="L135" s="71"/>
      <c r="M135" s="109"/>
      <c r="N135" s="159"/>
      <c r="O135" s="160"/>
      <c r="P135" s="71"/>
      <c r="Q135" s="109"/>
      <c r="R135" s="160"/>
      <c r="S135" s="163"/>
      <c r="T135" s="108"/>
      <c r="U135" s="71"/>
      <c r="V135" s="109"/>
      <c r="W135" s="163"/>
      <c r="X135" s="16">
        <f t="shared" si="16"/>
        <v>0</v>
      </c>
      <c r="Y135" s="28">
        <f t="shared" si="17"/>
        <v>0</v>
      </c>
    </row>
    <row r="136" spans="2:25" ht="19.5" thickBot="1" x14ac:dyDescent="0.35">
      <c r="B136" s="145" t="s">
        <v>336</v>
      </c>
      <c r="C136" s="7" t="str">
        <f>IF(AND($Z$1=1,X136=0),"",VLOOKUP(B136,Datenbank!B:C,2,FALSE))</f>
        <v>Love Handle Mini 5</v>
      </c>
      <c r="D136" s="7" t="str">
        <f>IF(AND($Z$1=1,X136=0),"",VLOOKUP(B136,Datenbank!B:D,3,FALSE))</f>
        <v>Dual-Tex GFK</v>
      </c>
      <c r="E136" s="13">
        <f>VLOOKUP(B136,Datenbank!B:G,6,FALSE)</f>
        <v>1</v>
      </c>
      <c r="F136" s="117">
        <f>IF($A$1=1,"",VLOOKUP(B136,Datenbank!$B$3:$AC$1130,28,FALSE))</f>
        <v>99</v>
      </c>
      <c r="G136" s="108"/>
      <c r="H136" s="71"/>
      <c r="I136" s="109"/>
      <c r="J136" s="71"/>
      <c r="K136" s="109"/>
      <c r="L136" s="71"/>
      <c r="M136" s="109"/>
      <c r="N136" s="159"/>
      <c r="O136" s="160"/>
      <c r="P136" s="71"/>
      <c r="Q136" s="109"/>
      <c r="R136" s="160"/>
      <c r="S136" s="163"/>
      <c r="T136" s="108"/>
      <c r="U136" s="71"/>
      <c r="V136" s="109"/>
      <c r="W136" s="163"/>
      <c r="X136" s="16">
        <f t="shared" si="16"/>
        <v>0</v>
      </c>
      <c r="Y136" s="28">
        <f t="shared" si="17"/>
        <v>0</v>
      </c>
    </row>
    <row r="137" spans="2:25" ht="19.5" thickBot="1" x14ac:dyDescent="0.35">
      <c r="B137" s="145" t="s">
        <v>337</v>
      </c>
      <c r="C137" s="7" t="str">
        <f>IF(AND($Z$1=1,X137=0),"",VLOOKUP(B137,Datenbank!B:C,2,FALSE))</f>
        <v>Love Handle Mini 5</v>
      </c>
      <c r="D137" s="7" t="str">
        <f>IF(AND($Z$1=1,X137=0),"",VLOOKUP(B137,Datenbank!B:D,3,FALSE))</f>
        <v>Single-Tex GFK</v>
      </c>
      <c r="E137" s="13">
        <f>VLOOKUP(B137,Datenbank!B:G,6,FALSE)</f>
        <v>1</v>
      </c>
      <c r="F137" s="117">
        <f>IF($A$1=1,"",VLOOKUP(B137,Datenbank!$B$3:$AC$1130,28,FALSE))</f>
        <v>79</v>
      </c>
      <c r="G137" s="108"/>
      <c r="H137" s="71"/>
      <c r="I137" s="109"/>
      <c r="J137" s="71"/>
      <c r="K137" s="109"/>
      <c r="L137" s="71"/>
      <c r="M137" s="109"/>
      <c r="N137" s="159"/>
      <c r="O137" s="160"/>
      <c r="P137" s="71"/>
      <c r="Q137" s="109"/>
      <c r="R137" s="160"/>
      <c r="S137" s="163"/>
      <c r="T137" s="108"/>
      <c r="U137" s="71"/>
      <c r="V137" s="109"/>
      <c r="W137" s="163"/>
      <c r="X137" s="16">
        <f t="shared" si="16"/>
        <v>0</v>
      </c>
      <c r="Y137" s="28">
        <f t="shared" si="17"/>
        <v>0</v>
      </c>
    </row>
    <row r="138" spans="2:25" ht="19.5" thickBot="1" x14ac:dyDescent="0.35">
      <c r="B138" s="145" t="s">
        <v>338</v>
      </c>
      <c r="C138" s="7" t="str">
        <f>IF(AND($Z$1=1,X138=0),"",VLOOKUP(B138,Datenbank!B:C,2,FALSE))</f>
        <v>Love Handle Mini 6</v>
      </c>
      <c r="D138" s="7" t="str">
        <f>IF(AND($Z$1=1,X138=0),"",VLOOKUP(B138,Datenbank!B:D,3,FALSE))</f>
        <v>Dual-Tex GFK</v>
      </c>
      <c r="E138" s="13">
        <f>VLOOKUP(B138,Datenbank!B:G,6,FALSE)</f>
        <v>1</v>
      </c>
      <c r="F138" s="117">
        <f>IF($A$1=1,"",VLOOKUP(B138,Datenbank!$B$3:$AC$1130,28,FALSE))</f>
        <v>99</v>
      </c>
      <c r="G138" s="108"/>
      <c r="H138" s="71"/>
      <c r="I138" s="109"/>
      <c r="J138" s="71"/>
      <c r="K138" s="109"/>
      <c r="L138" s="71"/>
      <c r="M138" s="109"/>
      <c r="N138" s="159"/>
      <c r="O138" s="160"/>
      <c r="P138" s="71"/>
      <c r="Q138" s="109"/>
      <c r="R138" s="160"/>
      <c r="S138" s="163"/>
      <c r="T138" s="108"/>
      <c r="U138" s="71"/>
      <c r="V138" s="109"/>
      <c r="W138" s="163"/>
      <c r="X138" s="16">
        <f t="shared" si="16"/>
        <v>0</v>
      </c>
      <c r="Y138" s="28">
        <f t="shared" si="17"/>
        <v>0</v>
      </c>
    </row>
    <row r="139" spans="2:25" ht="19.5" thickBot="1" x14ac:dyDescent="0.35">
      <c r="B139" s="145" t="s">
        <v>339</v>
      </c>
      <c r="C139" s="7" t="str">
        <f>IF(AND($Z$1=1,X139=0),"",VLOOKUP(B139,Datenbank!B:C,2,FALSE))</f>
        <v>Love Handle Mini 6</v>
      </c>
      <c r="D139" s="7" t="str">
        <f>IF(AND($Z$1=1,X139=0),"",VLOOKUP(B139,Datenbank!B:D,3,FALSE))</f>
        <v>Single-Tex GFK</v>
      </c>
      <c r="E139" s="13">
        <f>VLOOKUP(B139,Datenbank!B:G,6,FALSE)</f>
        <v>1</v>
      </c>
      <c r="F139" s="117">
        <f>IF($A$1=1,"",VLOOKUP(B139,Datenbank!$B$3:$AC$1130,28,FALSE))</f>
        <v>79</v>
      </c>
      <c r="G139" s="108"/>
      <c r="H139" s="71"/>
      <c r="I139" s="109"/>
      <c r="J139" s="71"/>
      <c r="K139" s="109"/>
      <c r="L139" s="71"/>
      <c r="M139" s="109"/>
      <c r="N139" s="159"/>
      <c r="O139" s="160"/>
      <c r="P139" s="71"/>
      <c r="Q139" s="109"/>
      <c r="R139" s="160"/>
      <c r="S139" s="163"/>
      <c r="T139" s="108"/>
      <c r="U139" s="71"/>
      <c r="V139" s="109"/>
      <c r="W139" s="163"/>
      <c r="X139" s="16">
        <f t="shared" si="16"/>
        <v>0</v>
      </c>
      <c r="Y139" s="28">
        <f t="shared" si="17"/>
        <v>0</v>
      </c>
    </row>
    <row r="140" spans="2:25" ht="19.5" thickBot="1" x14ac:dyDescent="0.35">
      <c r="B140" s="145" t="s">
        <v>390</v>
      </c>
      <c r="C140" s="7" t="str">
        <f>IF(AND($Z$1=1,X140=0),"",VLOOKUP(B140,Datenbank!B:C,2,FALSE))</f>
        <v>Love Handle Micro 1</v>
      </c>
      <c r="D140" s="7" t="str">
        <f>IF(AND($Z$1=1,X140=0),"",VLOOKUP(B140,Datenbank!B:D,3,FALSE))</f>
        <v>Dual-Tex GFK</v>
      </c>
      <c r="E140" s="13">
        <f>VLOOKUP(B140,Datenbank!B:G,6,FALSE)</f>
        <v>1</v>
      </c>
      <c r="F140" s="117">
        <f>IF($A$1=1,"",VLOOKUP(B140,Datenbank!$B$3:$AC$1130,28,FALSE))</f>
        <v>39</v>
      </c>
      <c r="G140" s="108"/>
      <c r="H140" s="71"/>
      <c r="I140" s="109"/>
      <c r="J140" s="71"/>
      <c r="K140" s="109"/>
      <c r="L140" s="71"/>
      <c r="M140" s="109"/>
      <c r="N140" s="159"/>
      <c r="O140" s="160"/>
      <c r="P140" s="71"/>
      <c r="Q140" s="109"/>
      <c r="R140" s="160"/>
      <c r="S140" s="163"/>
      <c r="T140" s="108"/>
      <c r="U140" s="71"/>
      <c r="V140" s="109"/>
      <c r="W140" s="163"/>
      <c r="X140" s="16">
        <f t="shared" si="16"/>
        <v>0</v>
      </c>
      <c r="Y140" s="28">
        <f t="shared" si="17"/>
        <v>0</v>
      </c>
    </row>
    <row r="141" spans="2:25" ht="19.5" thickBot="1" x14ac:dyDescent="0.35">
      <c r="B141" s="145" t="s">
        <v>391</v>
      </c>
      <c r="C141" s="7" t="str">
        <f>IF(AND($Z$1=1,X141=0),"",VLOOKUP(B141,Datenbank!B:C,2,FALSE))</f>
        <v>Love Handle Micro 1</v>
      </c>
      <c r="D141" s="7" t="str">
        <f>IF(AND($Z$1=1,X141=0),"",VLOOKUP(B141,Datenbank!B:D,3,FALSE))</f>
        <v>Single-Tex GFK</v>
      </c>
      <c r="E141" s="13">
        <f>VLOOKUP(B141,Datenbank!B:G,6,FALSE)</f>
        <v>1</v>
      </c>
      <c r="F141" s="117">
        <f>IF($A$1=1,"",VLOOKUP(B141,Datenbank!$B$3:$AC$1130,28,FALSE))</f>
        <v>32</v>
      </c>
      <c r="G141" s="108"/>
      <c r="H141" s="71"/>
      <c r="I141" s="109"/>
      <c r="J141" s="71"/>
      <c r="K141" s="109"/>
      <c r="L141" s="71"/>
      <c r="M141" s="109"/>
      <c r="N141" s="159"/>
      <c r="O141" s="160"/>
      <c r="P141" s="71"/>
      <c r="Q141" s="109"/>
      <c r="R141" s="160"/>
      <c r="S141" s="163"/>
      <c r="T141" s="108"/>
      <c r="U141" s="71"/>
      <c r="V141" s="109"/>
      <c r="W141" s="163"/>
      <c r="X141" s="16">
        <f t="shared" si="16"/>
        <v>0</v>
      </c>
      <c r="Y141" s="28">
        <f t="shared" si="17"/>
        <v>0</v>
      </c>
    </row>
    <row r="142" spans="2:25" ht="19.5" thickBot="1" x14ac:dyDescent="0.35">
      <c r="B142" s="145" t="s">
        <v>392</v>
      </c>
      <c r="C142" s="7" t="str">
        <f>IF(AND($Z$1=1,X142=0),"",VLOOKUP(B142,Datenbank!B:C,2,FALSE))</f>
        <v>Love Handle Micro 2</v>
      </c>
      <c r="D142" s="7" t="str">
        <f>IF(AND($Z$1=1,X142=0),"",VLOOKUP(B142,Datenbank!B:D,3,FALSE))</f>
        <v>Dual-Tex GFK</v>
      </c>
      <c r="E142" s="13">
        <f>VLOOKUP(B142,Datenbank!B:G,6,FALSE)</f>
        <v>1</v>
      </c>
      <c r="F142" s="117">
        <f>IF($A$1=1,"",VLOOKUP(B142,Datenbank!$B$3:$AC$1130,28,FALSE))</f>
        <v>39</v>
      </c>
      <c r="G142" s="108"/>
      <c r="H142" s="71"/>
      <c r="I142" s="109"/>
      <c r="J142" s="71"/>
      <c r="K142" s="109"/>
      <c r="L142" s="71"/>
      <c r="M142" s="109"/>
      <c r="N142" s="159"/>
      <c r="O142" s="160"/>
      <c r="P142" s="71"/>
      <c r="Q142" s="109"/>
      <c r="R142" s="160"/>
      <c r="S142" s="163"/>
      <c r="T142" s="108"/>
      <c r="U142" s="71"/>
      <c r="V142" s="109"/>
      <c r="W142" s="163"/>
      <c r="X142" s="16">
        <f t="shared" si="16"/>
        <v>0</v>
      </c>
      <c r="Y142" s="28">
        <f t="shared" si="17"/>
        <v>0</v>
      </c>
    </row>
    <row r="143" spans="2:25" ht="19.5" thickBot="1" x14ac:dyDescent="0.35">
      <c r="B143" s="145" t="s">
        <v>393</v>
      </c>
      <c r="C143" s="7" t="str">
        <f>IF(AND($Z$1=1,X143=0),"",VLOOKUP(B143,Datenbank!B:C,2,FALSE))</f>
        <v>Love Handle Micro 2</v>
      </c>
      <c r="D143" s="7" t="str">
        <f>IF(AND($Z$1=1,X143=0),"",VLOOKUP(B143,Datenbank!B:D,3,FALSE))</f>
        <v>Single-Tex GFK</v>
      </c>
      <c r="E143" s="13">
        <f>VLOOKUP(B143,Datenbank!B:G,6,FALSE)</f>
        <v>1</v>
      </c>
      <c r="F143" s="117">
        <f>IF($A$1=1,"",VLOOKUP(B143,Datenbank!$B$3:$AC$1130,28,FALSE))</f>
        <v>32</v>
      </c>
      <c r="G143" s="108"/>
      <c r="H143" s="71"/>
      <c r="I143" s="109"/>
      <c r="J143" s="71"/>
      <c r="K143" s="109"/>
      <c r="L143" s="71"/>
      <c r="M143" s="109"/>
      <c r="N143" s="159"/>
      <c r="O143" s="160"/>
      <c r="P143" s="71"/>
      <c r="Q143" s="109"/>
      <c r="R143" s="160"/>
      <c r="S143" s="163"/>
      <c r="T143" s="108"/>
      <c r="U143" s="71"/>
      <c r="V143" s="109"/>
      <c r="W143" s="163"/>
      <c r="X143" s="16">
        <f t="shared" si="16"/>
        <v>0</v>
      </c>
      <c r="Y143" s="28">
        <f t="shared" si="17"/>
        <v>0</v>
      </c>
    </row>
    <row r="144" spans="2:25" ht="19.5" thickBot="1" x14ac:dyDescent="0.35">
      <c r="B144" s="145" t="s">
        <v>394</v>
      </c>
      <c r="C144" s="7" t="str">
        <f>IF(AND($Z$1=1,X144=0),"",VLOOKUP(B144,Datenbank!B:C,2,FALSE))</f>
        <v>Love Handle Micro 3</v>
      </c>
      <c r="D144" s="7" t="str">
        <f>IF(AND($Z$1=1,X144=0),"",VLOOKUP(B144,Datenbank!B:D,3,FALSE))</f>
        <v>Dual-Tex GFK</v>
      </c>
      <c r="E144" s="13">
        <f>VLOOKUP(B144,Datenbank!B:G,6,FALSE)</f>
        <v>1</v>
      </c>
      <c r="F144" s="117">
        <f>IF($A$1=1,"",VLOOKUP(B144,Datenbank!$B$3:$AC$1130,28,FALSE))</f>
        <v>39</v>
      </c>
      <c r="G144" s="108"/>
      <c r="H144" s="71"/>
      <c r="I144" s="109"/>
      <c r="J144" s="71"/>
      <c r="K144" s="109"/>
      <c r="L144" s="71"/>
      <c r="M144" s="109"/>
      <c r="N144" s="159"/>
      <c r="O144" s="160"/>
      <c r="P144" s="71"/>
      <c r="Q144" s="109"/>
      <c r="R144" s="160"/>
      <c r="S144" s="163"/>
      <c r="T144" s="108"/>
      <c r="U144" s="71"/>
      <c r="V144" s="109"/>
      <c r="W144" s="163"/>
      <c r="X144" s="16">
        <f t="shared" si="16"/>
        <v>0</v>
      </c>
      <c r="Y144" s="28">
        <f t="shared" si="17"/>
        <v>0</v>
      </c>
    </row>
    <row r="145" spans="2:25" ht="19.5" thickBot="1" x14ac:dyDescent="0.35">
      <c r="B145" s="145" t="s">
        <v>395</v>
      </c>
      <c r="C145" s="7" t="str">
        <f>IF(AND($Z$1=1,X145=0),"",VLOOKUP(B145,Datenbank!B:C,2,FALSE))</f>
        <v>Love Handle Micro 3</v>
      </c>
      <c r="D145" s="7" t="str">
        <f>IF(AND($Z$1=1,X145=0),"",VLOOKUP(B145,Datenbank!B:D,3,FALSE))</f>
        <v>Single-Tex GFK</v>
      </c>
      <c r="E145" s="13">
        <f>VLOOKUP(B145,Datenbank!B:G,6,FALSE)</f>
        <v>1</v>
      </c>
      <c r="F145" s="117">
        <f>IF($A$1=1,"",VLOOKUP(B145,Datenbank!$B$3:$AC$1130,28,FALSE))</f>
        <v>32</v>
      </c>
      <c r="G145" s="108"/>
      <c r="H145" s="71"/>
      <c r="I145" s="109"/>
      <c r="J145" s="71"/>
      <c r="K145" s="109"/>
      <c r="L145" s="71"/>
      <c r="M145" s="109"/>
      <c r="N145" s="159"/>
      <c r="O145" s="160"/>
      <c r="P145" s="71"/>
      <c r="Q145" s="109"/>
      <c r="R145" s="160"/>
      <c r="S145" s="163"/>
      <c r="T145" s="108"/>
      <c r="U145" s="71"/>
      <c r="V145" s="109"/>
      <c r="W145" s="163"/>
      <c r="X145" s="16">
        <f t="shared" si="16"/>
        <v>0</v>
      </c>
      <c r="Y145" s="28">
        <f t="shared" si="17"/>
        <v>0</v>
      </c>
    </row>
    <row r="146" spans="2:25" ht="19.5" thickBot="1" x14ac:dyDescent="0.35">
      <c r="B146" s="145" t="s">
        <v>396</v>
      </c>
      <c r="C146" s="7" t="str">
        <f>IF(AND($Z$1=1,X146=0),"",VLOOKUP(B146,Datenbank!B:C,2,FALSE))</f>
        <v>Love Handle Nano 1</v>
      </c>
      <c r="D146" s="7" t="str">
        <f>IF(AND($Z$1=1,X146=0),"",VLOOKUP(B146,Datenbank!B:D,3,FALSE))</f>
        <v>Dual-Tex GFK</v>
      </c>
      <c r="E146" s="13">
        <f>VLOOKUP(B146,Datenbank!B:G,6,FALSE)</f>
        <v>1</v>
      </c>
      <c r="F146" s="117">
        <f>IF($A$1=1,"",VLOOKUP(B146,Datenbank!$B$3:$AC$1130,28,FALSE))</f>
        <v>27</v>
      </c>
      <c r="G146" s="108"/>
      <c r="H146" s="71"/>
      <c r="I146" s="109"/>
      <c r="J146" s="71"/>
      <c r="K146" s="109"/>
      <c r="L146" s="71"/>
      <c r="M146" s="109"/>
      <c r="N146" s="159"/>
      <c r="O146" s="160"/>
      <c r="P146" s="71"/>
      <c r="Q146" s="109"/>
      <c r="R146" s="160"/>
      <c r="S146" s="163"/>
      <c r="T146" s="108"/>
      <c r="U146" s="71"/>
      <c r="V146" s="109"/>
      <c r="W146" s="163"/>
      <c r="X146" s="16">
        <f t="shared" si="16"/>
        <v>0</v>
      </c>
      <c r="Y146" s="28">
        <f t="shared" si="17"/>
        <v>0</v>
      </c>
    </row>
    <row r="147" spans="2:25" ht="19.5" thickBot="1" x14ac:dyDescent="0.35">
      <c r="B147" s="145" t="s">
        <v>397</v>
      </c>
      <c r="C147" s="7" t="str">
        <f>IF(AND($Z$1=1,X147=0),"",VLOOKUP(B147,Datenbank!B:C,2,FALSE))</f>
        <v>Love Handle Nano 1</v>
      </c>
      <c r="D147" s="7" t="str">
        <f>IF(AND($Z$1=1,X147=0),"",VLOOKUP(B147,Datenbank!B:D,3,FALSE))</f>
        <v>Single-Tex GFK</v>
      </c>
      <c r="E147" s="13">
        <f>VLOOKUP(B147,Datenbank!B:G,6,FALSE)</f>
        <v>1</v>
      </c>
      <c r="F147" s="117">
        <f>IF($A$1=1,"",VLOOKUP(B147,Datenbank!$B$3:$AC$1130,28,FALSE))</f>
        <v>22</v>
      </c>
      <c r="G147" s="108"/>
      <c r="H147" s="71"/>
      <c r="I147" s="109"/>
      <c r="J147" s="71"/>
      <c r="K147" s="109"/>
      <c r="L147" s="71"/>
      <c r="M147" s="109"/>
      <c r="N147" s="159"/>
      <c r="O147" s="160"/>
      <c r="P147" s="71"/>
      <c r="Q147" s="109"/>
      <c r="R147" s="160"/>
      <c r="S147" s="163"/>
      <c r="T147" s="108"/>
      <c r="U147" s="71"/>
      <c r="V147" s="109"/>
      <c r="W147" s="163"/>
      <c r="X147" s="16">
        <f t="shared" si="16"/>
        <v>0</v>
      </c>
      <c r="Y147" s="28">
        <f t="shared" si="17"/>
        <v>0</v>
      </c>
    </row>
    <row r="148" spans="2:25" ht="19.5" thickBot="1" x14ac:dyDescent="0.35">
      <c r="B148" s="145" t="s">
        <v>398</v>
      </c>
      <c r="C148" s="7" t="str">
        <f>IF(AND($Z$1=1,X148=0),"",VLOOKUP(B148,Datenbank!B:C,2,FALSE))</f>
        <v>Love Handle Nano 2</v>
      </c>
      <c r="D148" s="7" t="str">
        <f>IF(AND($Z$1=1,X148=0),"",VLOOKUP(B148,Datenbank!B:D,3,FALSE))</f>
        <v>Dual-Tex GFK</v>
      </c>
      <c r="E148" s="13">
        <f>VLOOKUP(B148,Datenbank!B:G,6,FALSE)</f>
        <v>1</v>
      </c>
      <c r="F148" s="117">
        <f>IF($A$1=1,"",VLOOKUP(B148,Datenbank!$B$3:$AC$1130,28,FALSE))</f>
        <v>27</v>
      </c>
      <c r="G148" s="108"/>
      <c r="H148" s="71"/>
      <c r="I148" s="109"/>
      <c r="J148" s="71"/>
      <c r="K148" s="109"/>
      <c r="L148" s="71"/>
      <c r="M148" s="109"/>
      <c r="N148" s="159"/>
      <c r="O148" s="160"/>
      <c r="P148" s="71"/>
      <c r="Q148" s="109"/>
      <c r="R148" s="160"/>
      <c r="S148" s="163"/>
      <c r="T148" s="108"/>
      <c r="U148" s="71"/>
      <c r="V148" s="109"/>
      <c r="W148" s="163"/>
      <c r="X148" s="16">
        <f t="shared" si="16"/>
        <v>0</v>
      </c>
      <c r="Y148" s="28">
        <f t="shared" si="17"/>
        <v>0</v>
      </c>
    </row>
    <row r="149" spans="2:25" ht="19.5" thickBot="1" x14ac:dyDescent="0.35">
      <c r="B149" s="145" t="s">
        <v>399</v>
      </c>
      <c r="C149" s="7" t="str">
        <f>IF(AND($Z$1=1,X149=0),"",VLOOKUP(B149,Datenbank!B:C,2,FALSE))</f>
        <v>Love Handle Nano 2</v>
      </c>
      <c r="D149" s="7" t="str">
        <f>IF(AND($Z$1=1,X149=0),"",VLOOKUP(B149,Datenbank!B:D,3,FALSE))</f>
        <v>Single-Tex GFK</v>
      </c>
      <c r="E149" s="13">
        <f>VLOOKUP(B149,Datenbank!B:G,6,FALSE)</f>
        <v>1</v>
      </c>
      <c r="F149" s="117">
        <f>IF($A$1=1,"",VLOOKUP(B149,Datenbank!$B$3:$AC$1130,28,FALSE))</f>
        <v>22</v>
      </c>
      <c r="G149" s="108"/>
      <c r="H149" s="71"/>
      <c r="I149" s="109"/>
      <c r="J149" s="71"/>
      <c r="K149" s="109"/>
      <c r="L149" s="71"/>
      <c r="M149" s="109"/>
      <c r="N149" s="159"/>
      <c r="O149" s="160"/>
      <c r="P149" s="71"/>
      <c r="Q149" s="109"/>
      <c r="R149" s="160"/>
      <c r="S149" s="163"/>
      <c r="T149" s="108"/>
      <c r="U149" s="71"/>
      <c r="V149" s="109"/>
      <c r="W149" s="163"/>
      <c r="X149" s="16">
        <f t="shared" si="16"/>
        <v>0</v>
      </c>
      <c r="Y149" s="28">
        <f t="shared" si="17"/>
        <v>0</v>
      </c>
    </row>
    <row r="150" spans="2:25" ht="19.5" thickBot="1" x14ac:dyDescent="0.35">
      <c r="B150" s="145" t="s">
        <v>400</v>
      </c>
      <c r="C150" s="7" t="str">
        <f>IF(AND($Z$1=1,X150=0),"",VLOOKUP(B150,Datenbank!B:C,2,FALSE))</f>
        <v>Love Handle Nano 3</v>
      </c>
      <c r="D150" s="7" t="str">
        <f>IF(AND($Z$1=1,X150=0),"",VLOOKUP(B150,Datenbank!B:D,3,FALSE))</f>
        <v>Dual-Tex GFK</v>
      </c>
      <c r="E150" s="13">
        <f>VLOOKUP(B150,Datenbank!B:G,6,FALSE)</f>
        <v>1</v>
      </c>
      <c r="F150" s="117">
        <f>IF($A$1=1,"",VLOOKUP(B150,Datenbank!$B$3:$AC$1130,28,FALSE))</f>
        <v>27</v>
      </c>
      <c r="G150" s="108"/>
      <c r="H150" s="71"/>
      <c r="I150" s="109"/>
      <c r="J150" s="71"/>
      <c r="K150" s="109"/>
      <c r="L150" s="71"/>
      <c r="M150" s="109"/>
      <c r="N150" s="159"/>
      <c r="O150" s="160"/>
      <c r="P150" s="71"/>
      <c r="Q150" s="109"/>
      <c r="R150" s="160"/>
      <c r="S150" s="163"/>
      <c r="T150" s="108"/>
      <c r="U150" s="71"/>
      <c r="V150" s="109"/>
      <c r="W150" s="163"/>
      <c r="X150" s="16">
        <f t="shared" si="16"/>
        <v>0</v>
      </c>
      <c r="Y150" s="28">
        <f t="shared" si="17"/>
        <v>0</v>
      </c>
    </row>
    <row r="151" spans="2:25" ht="19.5" thickBot="1" x14ac:dyDescent="0.35">
      <c r="B151" s="145" t="s">
        <v>401</v>
      </c>
      <c r="C151" s="7" t="str">
        <f>IF(AND($Z$1=1,X151=0),"",VLOOKUP(B151,Datenbank!B:C,2,FALSE))</f>
        <v>Love Handle Nano 3</v>
      </c>
      <c r="D151" s="7" t="str">
        <f>IF(AND($Z$1=1,X151=0),"",VLOOKUP(B151,Datenbank!B:D,3,FALSE))</f>
        <v>Single-Tex GFK</v>
      </c>
      <c r="E151" s="13">
        <f>VLOOKUP(B151,Datenbank!B:G,6,FALSE)</f>
        <v>1</v>
      </c>
      <c r="F151" s="117">
        <f>IF($A$1=1,"",VLOOKUP(B151,Datenbank!$B$3:$AC$1130,28,FALSE))</f>
        <v>22</v>
      </c>
      <c r="G151" s="108"/>
      <c r="H151" s="71"/>
      <c r="I151" s="109"/>
      <c r="J151" s="71"/>
      <c r="K151" s="109"/>
      <c r="L151" s="71"/>
      <c r="M151" s="109"/>
      <c r="N151" s="159"/>
      <c r="O151" s="160"/>
      <c r="P151" s="71"/>
      <c r="Q151" s="109"/>
      <c r="R151" s="160"/>
      <c r="S151" s="163"/>
      <c r="T151" s="108"/>
      <c r="U151" s="71"/>
      <c r="V151" s="109"/>
      <c r="W151" s="163"/>
      <c r="X151" s="16">
        <f t="shared" si="16"/>
        <v>0</v>
      </c>
      <c r="Y151" s="28">
        <f t="shared" si="17"/>
        <v>0</v>
      </c>
    </row>
    <row r="152" spans="2:25" ht="19.5" thickBot="1" x14ac:dyDescent="0.35">
      <c r="B152" s="145" t="s">
        <v>446</v>
      </c>
      <c r="C152" s="7" t="str">
        <f>IF(AND($Z$1=1,X152=0),"",VLOOKUP(B152,Datenbank!B:C,2,FALSE))</f>
        <v>Bones 1</v>
      </c>
      <c r="D152" s="7" t="str">
        <f>IF(AND($Z$1=1,X152=0),"",VLOOKUP(B152,Datenbank!B:D,3,FALSE))</f>
        <v>Dual-Tex GFK</v>
      </c>
      <c r="E152" s="13">
        <f>VLOOKUP(B152,Datenbank!B:G,6,FALSE)</f>
        <v>1</v>
      </c>
      <c r="F152" s="117">
        <f>IF($A$1=1,"",VLOOKUP(B152,Datenbank!$B$3:$AC$1130,28,FALSE))</f>
        <v>298</v>
      </c>
      <c r="G152" s="108"/>
      <c r="H152" s="71"/>
      <c r="I152" s="109"/>
      <c r="J152" s="71"/>
      <c r="K152" s="109"/>
      <c r="L152" s="71"/>
      <c r="M152" s="109"/>
      <c r="N152" s="159"/>
      <c r="O152" s="160"/>
      <c r="P152" s="71"/>
      <c r="Q152" s="109"/>
      <c r="R152" s="160"/>
      <c r="S152" s="163"/>
      <c r="T152" s="108"/>
      <c r="U152" s="71"/>
      <c r="V152" s="109"/>
      <c r="W152" s="163"/>
      <c r="X152" s="16">
        <f t="shared" ref="X152:X177" si="18">SUM(G152:W152)*E152</f>
        <v>0</v>
      </c>
      <c r="Y152" s="28">
        <f t="shared" ref="Y152:Y177" si="19">IF($A$1=1,"",SUM(G152:S152)*F152+SUM(T152:W152)*1.2*F152)</f>
        <v>0</v>
      </c>
    </row>
    <row r="153" spans="2:25" ht="19.5" thickBot="1" x14ac:dyDescent="0.35">
      <c r="B153" s="145" t="s">
        <v>447</v>
      </c>
      <c r="C153" s="7" t="str">
        <f>IF(AND($Z$1=1,X153=0),"",VLOOKUP(B153,Datenbank!B:C,2,FALSE))</f>
        <v>Bones 1</v>
      </c>
      <c r="D153" s="7" t="str">
        <f>IF(AND($Z$1=1,X153=0),"",VLOOKUP(B153,Datenbank!B:D,3,FALSE))</f>
        <v>Single-Tex GFK</v>
      </c>
      <c r="E153" s="13">
        <f>VLOOKUP(B153,Datenbank!B:G,6,FALSE)</f>
        <v>1</v>
      </c>
      <c r="F153" s="117">
        <f>IF($A$1=1,"",VLOOKUP(B153,Datenbank!$B$3:$AC$1130,28,FALSE))</f>
        <v>255</v>
      </c>
      <c r="G153" s="108"/>
      <c r="H153" s="71"/>
      <c r="I153" s="109"/>
      <c r="J153" s="71"/>
      <c r="K153" s="109"/>
      <c r="L153" s="71"/>
      <c r="M153" s="109"/>
      <c r="N153" s="159"/>
      <c r="O153" s="160"/>
      <c r="P153" s="71"/>
      <c r="Q153" s="109"/>
      <c r="R153" s="160"/>
      <c r="S153" s="163"/>
      <c r="T153" s="108"/>
      <c r="U153" s="71"/>
      <c r="V153" s="109"/>
      <c r="W153" s="163"/>
      <c r="X153" s="16">
        <f t="shared" si="18"/>
        <v>0</v>
      </c>
      <c r="Y153" s="28">
        <f t="shared" si="19"/>
        <v>0</v>
      </c>
    </row>
    <row r="154" spans="2:25" ht="19.5" thickBot="1" x14ac:dyDescent="0.35">
      <c r="B154" s="145" t="s">
        <v>448</v>
      </c>
      <c r="C154" s="7" t="str">
        <f>IF(AND($Z$1=1,X154=0),"",VLOOKUP(B154,Datenbank!B:C,2,FALSE))</f>
        <v>Bones 2</v>
      </c>
      <c r="D154" s="7" t="str">
        <f>IF(AND($Z$1=1,X154=0),"",VLOOKUP(B154,Datenbank!B:D,3,FALSE))</f>
        <v>Dual-Tex GFK</v>
      </c>
      <c r="E154" s="13">
        <f>VLOOKUP(B154,Datenbank!B:G,6,FALSE)</f>
        <v>1</v>
      </c>
      <c r="F154" s="117">
        <f>IF($A$1=1,"",VLOOKUP(B154,Datenbank!$B$3:$AC$1130,28,FALSE))</f>
        <v>280</v>
      </c>
      <c r="G154" s="108"/>
      <c r="H154" s="71"/>
      <c r="I154" s="109"/>
      <c r="J154" s="71"/>
      <c r="K154" s="109"/>
      <c r="L154" s="71"/>
      <c r="M154" s="109"/>
      <c r="N154" s="159"/>
      <c r="O154" s="160"/>
      <c r="P154" s="71"/>
      <c r="Q154" s="109"/>
      <c r="R154" s="160"/>
      <c r="S154" s="163"/>
      <c r="T154" s="108"/>
      <c r="U154" s="71"/>
      <c r="V154" s="109"/>
      <c r="W154" s="163"/>
      <c r="X154" s="16">
        <f t="shared" si="18"/>
        <v>0</v>
      </c>
      <c r="Y154" s="28">
        <f t="shared" si="19"/>
        <v>0</v>
      </c>
    </row>
    <row r="155" spans="2:25" ht="19.5" thickBot="1" x14ac:dyDescent="0.35">
      <c r="B155" s="145" t="s">
        <v>449</v>
      </c>
      <c r="C155" s="7" t="str">
        <f>IF(AND($Z$1=1,X155=0),"",VLOOKUP(B155,Datenbank!B:C,2,FALSE))</f>
        <v>Bones 2</v>
      </c>
      <c r="D155" s="7" t="str">
        <f>IF(AND($Z$1=1,X155=0),"",VLOOKUP(B155,Datenbank!B:D,3,FALSE))</f>
        <v>Single-Tex GFK</v>
      </c>
      <c r="E155" s="13">
        <f>VLOOKUP(B155,Datenbank!B:G,6,FALSE)</f>
        <v>1</v>
      </c>
      <c r="F155" s="117">
        <f>IF($A$1=1,"",VLOOKUP(B155,Datenbank!$B$3:$AC$1130,28,FALSE))</f>
        <v>236</v>
      </c>
      <c r="G155" s="108"/>
      <c r="H155" s="71"/>
      <c r="I155" s="109"/>
      <c r="J155" s="71"/>
      <c r="K155" s="109"/>
      <c r="L155" s="71"/>
      <c r="M155" s="109"/>
      <c r="N155" s="159"/>
      <c r="O155" s="160"/>
      <c r="P155" s="71"/>
      <c r="Q155" s="109"/>
      <c r="R155" s="160"/>
      <c r="S155" s="163"/>
      <c r="T155" s="108"/>
      <c r="U155" s="71"/>
      <c r="V155" s="109"/>
      <c r="W155" s="163"/>
      <c r="X155" s="16">
        <f t="shared" si="18"/>
        <v>0</v>
      </c>
      <c r="Y155" s="28">
        <f t="shared" si="19"/>
        <v>0</v>
      </c>
    </row>
    <row r="156" spans="2:25" ht="19.5" thickBot="1" x14ac:dyDescent="0.35">
      <c r="B156" s="145" t="s">
        <v>450</v>
      </c>
      <c r="C156" s="7" t="str">
        <f>IF(AND($Z$1=1,X156=0),"",VLOOKUP(B156,Datenbank!B:C,2,FALSE))</f>
        <v>Bones 3</v>
      </c>
      <c r="D156" s="7" t="str">
        <f>IF(AND($Z$1=1,X156=0),"",VLOOKUP(B156,Datenbank!B:D,3,FALSE))</f>
        <v>Dual-Tex GFK</v>
      </c>
      <c r="E156" s="13">
        <f>VLOOKUP(B156,Datenbank!B:G,6,FALSE)</f>
        <v>1</v>
      </c>
      <c r="F156" s="117">
        <f>IF($A$1=1,"",VLOOKUP(B156,Datenbank!$B$3:$AC$1130,28,FALSE))</f>
        <v>262</v>
      </c>
      <c r="G156" s="108"/>
      <c r="H156" s="71"/>
      <c r="I156" s="109"/>
      <c r="J156" s="71"/>
      <c r="K156" s="109"/>
      <c r="L156" s="71"/>
      <c r="M156" s="109"/>
      <c r="N156" s="159"/>
      <c r="O156" s="160"/>
      <c r="P156" s="71"/>
      <c r="Q156" s="109"/>
      <c r="R156" s="160"/>
      <c r="S156" s="163"/>
      <c r="T156" s="108"/>
      <c r="U156" s="71"/>
      <c r="V156" s="109"/>
      <c r="W156" s="163"/>
      <c r="X156" s="16">
        <f t="shared" si="18"/>
        <v>0</v>
      </c>
      <c r="Y156" s="28">
        <f t="shared" si="19"/>
        <v>0</v>
      </c>
    </row>
    <row r="157" spans="2:25" ht="19.5" thickBot="1" x14ac:dyDescent="0.35">
      <c r="B157" s="145" t="s">
        <v>451</v>
      </c>
      <c r="C157" s="7" t="str">
        <f>IF(AND($Z$1=1,X157=0),"",VLOOKUP(B157,Datenbank!B:C,2,FALSE))</f>
        <v>Bones 3</v>
      </c>
      <c r="D157" s="7" t="str">
        <f>IF(AND($Z$1=1,X157=0),"",VLOOKUP(B157,Datenbank!B:D,3,FALSE))</f>
        <v>Single-Tex GFK</v>
      </c>
      <c r="E157" s="13">
        <f>VLOOKUP(B157,Datenbank!B:G,6,FALSE)</f>
        <v>1</v>
      </c>
      <c r="F157" s="117">
        <f>IF($A$1=1,"",VLOOKUP(B157,Datenbank!$B$3:$AC$1130,28,FALSE))</f>
        <v>220</v>
      </c>
      <c r="G157" s="108"/>
      <c r="H157" s="71"/>
      <c r="I157" s="109"/>
      <c r="J157" s="71"/>
      <c r="K157" s="109"/>
      <c r="L157" s="71"/>
      <c r="M157" s="109"/>
      <c r="N157" s="159"/>
      <c r="O157" s="160"/>
      <c r="P157" s="71"/>
      <c r="Q157" s="109"/>
      <c r="R157" s="160"/>
      <c r="S157" s="163"/>
      <c r="T157" s="108"/>
      <c r="U157" s="71"/>
      <c r="V157" s="109"/>
      <c r="W157" s="163"/>
      <c r="X157" s="16">
        <f t="shared" si="18"/>
        <v>0</v>
      </c>
      <c r="Y157" s="28">
        <f t="shared" si="19"/>
        <v>0</v>
      </c>
    </row>
    <row r="158" spans="2:25" ht="19.5" thickBot="1" x14ac:dyDescent="0.35">
      <c r="B158" s="145" t="s">
        <v>452</v>
      </c>
      <c r="C158" s="7" t="str">
        <f>IF(AND($Z$1=1,X158=0),"",VLOOKUP(B158,Datenbank!B:C,2,FALSE))</f>
        <v>Bones 4</v>
      </c>
      <c r="D158" s="7" t="str">
        <f>IF(AND($Z$1=1,X158=0),"",VLOOKUP(B158,Datenbank!B:D,3,FALSE))</f>
        <v>Dual-Tex GFK</v>
      </c>
      <c r="E158" s="13">
        <f>VLOOKUP(B158,Datenbank!B:G,6,FALSE)</f>
        <v>1</v>
      </c>
      <c r="F158" s="117">
        <f>IF($A$1=1,"",VLOOKUP(B158,Datenbank!$B$3:$AC$1130,28,FALSE))</f>
        <v>250</v>
      </c>
      <c r="G158" s="108"/>
      <c r="H158" s="71"/>
      <c r="I158" s="109"/>
      <c r="J158" s="71"/>
      <c r="K158" s="109"/>
      <c r="L158" s="71"/>
      <c r="M158" s="109"/>
      <c r="N158" s="159"/>
      <c r="O158" s="160"/>
      <c r="P158" s="71"/>
      <c r="Q158" s="109"/>
      <c r="R158" s="160"/>
      <c r="S158" s="163"/>
      <c r="T158" s="108"/>
      <c r="U158" s="71"/>
      <c r="V158" s="109"/>
      <c r="W158" s="163"/>
      <c r="X158" s="16">
        <f t="shared" si="18"/>
        <v>0</v>
      </c>
      <c r="Y158" s="28">
        <f t="shared" si="19"/>
        <v>0</v>
      </c>
    </row>
    <row r="159" spans="2:25" ht="19.5" thickBot="1" x14ac:dyDescent="0.35">
      <c r="B159" s="145" t="s">
        <v>453</v>
      </c>
      <c r="C159" s="7" t="str">
        <f>IF(AND($Z$1=1,X159=0),"",VLOOKUP(B159,Datenbank!B:C,2,FALSE))</f>
        <v>Bones 4</v>
      </c>
      <c r="D159" s="7" t="str">
        <f>IF(AND($Z$1=1,X159=0),"",VLOOKUP(B159,Datenbank!B:D,3,FALSE))</f>
        <v>Single-Tex GFK</v>
      </c>
      <c r="E159" s="13">
        <f>VLOOKUP(B159,Datenbank!B:G,6,FALSE)</f>
        <v>1</v>
      </c>
      <c r="F159" s="117">
        <f>IF($A$1=1,"",VLOOKUP(B159,Datenbank!$B$3:$AC$1130,28,FALSE))</f>
        <v>210</v>
      </c>
      <c r="G159" s="108"/>
      <c r="H159" s="71"/>
      <c r="I159" s="109"/>
      <c r="J159" s="71"/>
      <c r="K159" s="109"/>
      <c r="L159" s="71"/>
      <c r="M159" s="109"/>
      <c r="N159" s="159"/>
      <c r="O159" s="160"/>
      <c r="P159" s="71"/>
      <c r="Q159" s="109"/>
      <c r="R159" s="160"/>
      <c r="S159" s="163"/>
      <c r="T159" s="108"/>
      <c r="U159" s="71"/>
      <c r="V159" s="109"/>
      <c r="W159" s="163"/>
      <c r="X159" s="16">
        <f t="shared" si="18"/>
        <v>0</v>
      </c>
      <c r="Y159" s="28">
        <f t="shared" si="19"/>
        <v>0</v>
      </c>
    </row>
    <row r="160" spans="2:25" ht="19.5" thickBot="1" x14ac:dyDescent="0.35">
      <c r="B160" s="145" t="s">
        <v>454</v>
      </c>
      <c r="C160" s="7" t="str">
        <f>IF(AND($Z$1=1,X160=0),"",VLOOKUP(B160,Datenbank!B:C,2,FALSE))</f>
        <v>Bones 5</v>
      </c>
      <c r="D160" s="7" t="str">
        <f>IF(AND($Z$1=1,X160=0),"",VLOOKUP(B160,Datenbank!B:D,3,FALSE))</f>
        <v>Dual-Tex GFK</v>
      </c>
      <c r="E160" s="13">
        <f>VLOOKUP(B160,Datenbank!B:G,6,FALSE)</f>
        <v>1</v>
      </c>
      <c r="F160" s="117">
        <f>IF($A$1=1,"",VLOOKUP(B160,Datenbank!$B$3:$AC$1130,28,FALSE))</f>
        <v>240</v>
      </c>
      <c r="G160" s="108"/>
      <c r="H160" s="71"/>
      <c r="I160" s="109"/>
      <c r="J160" s="71"/>
      <c r="K160" s="109"/>
      <c r="L160" s="71"/>
      <c r="M160" s="109"/>
      <c r="N160" s="159"/>
      <c r="O160" s="160"/>
      <c r="P160" s="71"/>
      <c r="Q160" s="109"/>
      <c r="R160" s="160"/>
      <c r="S160" s="163"/>
      <c r="T160" s="108"/>
      <c r="U160" s="71"/>
      <c r="V160" s="109"/>
      <c r="W160" s="163"/>
      <c r="X160" s="16">
        <f t="shared" si="18"/>
        <v>0</v>
      </c>
      <c r="Y160" s="28">
        <f t="shared" si="19"/>
        <v>0</v>
      </c>
    </row>
    <row r="161" spans="2:25" ht="19.5" thickBot="1" x14ac:dyDescent="0.35">
      <c r="B161" s="145" t="s">
        <v>455</v>
      </c>
      <c r="C161" s="7" t="str">
        <f>IF(AND($Z$1=1,X161=0),"",VLOOKUP(B161,Datenbank!B:C,2,FALSE))</f>
        <v>Bones 5</v>
      </c>
      <c r="D161" s="7" t="str">
        <f>IF(AND($Z$1=1,X161=0),"",VLOOKUP(B161,Datenbank!B:D,3,FALSE))</f>
        <v>Single-Tex GFK</v>
      </c>
      <c r="E161" s="13">
        <f>VLOOKUP(B161,Datenbank!B:G,6,FALSE)</f>
        <v>1</v>
      </c>
      <c r="F161" s="117">
        <f>IF($A$1=1,"",VLOOKUP(B161,Datenbank!$B$3:$AC$1130,28,FALSE))</f>
        <v>200</v>
      </c>
      <c r="G161" s="108"/>
      <c r="H161" s="71"/>
      <c r="I161" s="109"/>
      <c r="J161" s="71"/>
      <c r="K161" s="109"/>
      <c r="L161" s="71"/>
      <c r="M161" s="109"/>
      <c r="N161" s="159"/>
      <c r="O161" s="160"/>
      <c r="P161" s="71"/>
      <c r="Q161" s="109"/>
      <c r="R161" s="160"/>
      <c r="S161" s="163"/>
      <c r="T161" s="108"/>
      <c r="U161" s="71"/>
      <c r="V161" s="109"/>
      <c r="W161" s="163"/>
      <c r="X161" s="16">
        <f t="shared" si="18"/>
        <v>0</v>
      </c>
      <c r="Y161" s="28">
        <f t="shared" si="19"/>
        <v>0</v>
      </c>
    </row>
    <row r="162" spans="2:25" ht="19.5" thickBot="1" x14ac:dyDescent="0.35">
      <c r="B162" s="145" t="s">
        <v>456</v>
      </c>
      <c r="C162" s="7" t="str">
        <f>IF(AND($Z$1=1,X162=0),"",VLOOKUP(B162,Datenbank!B:C,2,FALSE))</f>
        <v>Bones 6</v>
      </c>
      <c r="D162" s="7" t="str">
        <f>IF(AND($Z$1=1,X162=0),"",VLOOKUP(B162,Datenbank!B:D,3,FALSE))</f>
        <v>Dual-Tex GFK</v>
      </c>
      <c r="E162" s="13">
        <f>VLOOKUP(B162,Datenbank!B:G,6,FALSE)</f>
        <v>1</v>
      </c>
      <c r="F162" s="117">
        <f>IF($A$1=1,"",VLOOKUP(B162,Datenbank!$B$3:$AC$1130,28,FALSE))</f>
        <v>240</v>
      </c>
      <c r="G162" s="108"/>
      <c r="H162" s="71"/>
      <c r="I162" s="109"/>
      <c r="J162" s="71"/>
      <c r="K162" s="109"/>
      <c r="L162" s="71"/>
      <c r="M162" s="109"/>
      <c r="N162" s="159"/>
      <c r="O162" s="160"/>
      <c r="P162" s="71"/>
      <c r="Q162" s="109"/>
      <c r="R162" s="160"/>
      <c r="S162" s="163"/>
      <c r="T162" s="108"/>
      <c r="U162" s="71"/>
      <c r="V162" s="109"/>
      <c r="W162" s="163"/>
      <c r="X162" s="16">
        <f t="shared" si="18"/>
        <v>0</v>
      </c>
      <c r="Y162" s="28">
        <f t="shared" si="19"/>
        <v>0</v>
      </c>
    </row>
    <row r="163" spans="2:25" ht="19.5" thickBot="1" x14ac:dyDescent="0.35">
      <c r="B163" s="145" t="s">
        <v>457</v>
      </c>
      <c r="C163" s="7" t="str">
        <f>IF(AND($Z$1=1,X163=0),"",VLOOKUP(B163,Datenbank!B:C,2,FALSE))</f>
        <v>Bones 6</v>
      </c>
      <c r="D163" s="7" t="str">
        <f>IF(AND($Z$1=1,X163=0),"",VLOOKUP(B163,Datenbank!B:D,3,FALSE))</f>
        <v>Single-Tex GFK</v>
      </c>
      <c r="E163" s="13">
        <f>VLOOKUP(B163,Datenbank!B:G,6,FALSE)</f>
        <v>1</v>
      </c>
      <c r="F163" s="117">
        <f>IF($A$1=1,"",VLOOKUP(B163,Datenbank!$B$3:$AC$1130,28,FALSE))</f>
        <v>200</v>
      </c>
      <c r="G163" s="108"/>
      <c r="H163" s="71"/>
      <c r="I163" s="109"/>
      <c r="J163" s="71"/>
      <c r="K163" s="109"/>
      <c r="L163" s="71"/>
      <c r="M163" s="109"/>
      <c r="N163" s="159"/>
      <c r="O163" s="160"/>
      <c r="P163" s="71"/>
      <c r="Q163" s="109"/>
      <c r="R163" s="160"/>
      <c r="S163" s="163"/>
      <c r="T163" s="108"/>
      <c r="U163" s="71"/>
      <c r="V163" s="109"/>
      <c r="W163" s="163"/>
      <c r="X163" s="16">
        <f t="shared" si="18"/>
        <v>0</v>
      </c>
      <c r="Y163" s="28">
        <f t="shared" si="19"/>
        <v>0</v>
      </c>
    </row>
    <row r="164" spans="2:25" ht="19.5" thickBot="1" x14ac:dyDescent="0.35">
      <c r="B164" s="145" t="s">
        <v>458</v>
      </c>
      <c r="C164" s="7" t="str">
        <f>IF(AND($Z$1=1,X164=0),"",VLOOKUP(B164,Datenbank!B:C,2,FALSE))</f>
        <v>Bones 7</v>
      </c>
      <c r="D164" s="7" t="str">
        <f>IF(AND($Z$1=1,X164=0),"",VLOOKUP(B164,Datenbank!B:D,3,FALSE))</f>
        <v>Dual-Tex GFK</v>
      </c>
      <c r="E164" s="13">
        <f>VLOOKUP(B164,Datenbank!B:G,6,FALSE)</f>
        <v>1</v>
      </c>
      <c r="F164" s="117">
        <f>IF($A$1=1,"",VLOOKUP(B164,Datenbank!$B$3:$AC$1130,28,FALSE))</f>
        <v>220</v>
      </c>
      <c r="G164" s="108"/>
      <c r="H164" s="71"/>
      <c r="I164" s="109"/>
      <c r="J164" s="71"/>
      <c r="K164" s="109"/>
      <c r="L164" s="71"/>
      <c r="M164" s="109"/>
      <c r="N164" s="159"/>
      <c r="O164" s="160"/>
      <c r="P164" s="71"/>
      <c r="Q164" s="109"/>
      <c r="R164" s="160"/>
      <c r="S164" s="163"/>
      <c r="T164" s="108"/>
      <c r="U164" s="71"/>
      <c r="V164" s="109"/>
      <c r="W164" s="163"/>
      <c r="X164" s="16">
        <f t="shared" si="18"/>
        <v>0</v>
      </c>
      <c r="Y164" s="28">
        <f t="shared" si="19"/>
        <v>0</v>
      </c>
    </row>
    <row r="165" spans="2:25" ht="19.5" thickBot="1" x14ac:dyDescent="0.35">
      <c r="B165" s="145" t="s">
        <v>459</v>
      </c>
      <c r="C165" s="7" t="str">
        <f>IF(AND($Z$1=1,X165=0),"",VLOOKUP(B165,Datenbank!B:C,2,FALSE))</f>
        <v>Bones 7</v>
      </c>
      <c r="D165" s="7" t="str">
        <f>IF(AND($Z$1=1,X165=0),"",VLOOKUP(B165,Datenbank!B:D,3,FALSE))</f>
        <v>Single-Tex GFK</v>
      </c>
      <c r="E165" s="13">
        <f>VLOOKUP(B165,Datenbank!B:G,6,FALSE)</f>
        <v>1</v>
      </c>
      <c r="F165" s="117">
        <f>IF($A$1=1,"",VLOOKUP(B165,Datenbank!$B$3:$AC$1130,28,FALSE))</f>
        <v>182</v>
      </c>
      <c r="G165" s="108"/>
      <c r="H165" s="71"/>
      <c r="I165" s="109"/>
      <c r="J165" s="71"/>
      <c r="K165" s="109"/>
      <c r="L165" s="71"/>
      <c r="M165" s="109"/>
      <c r="N165" s="159"/>
      <c r="O165" s="160"/>
      <c r="P165" s="71"/>
      <c r="Q165" s="109"/>
      <c r="R165" s="160"/>
      <c r="S165" s="163"/>
      <c r="T165" s="108"/>
      <c r="U165" s="71"/>
      <c r="V165" s="109"/>
      <c r="W165" s="163"/>
      <c r="X165" s="16">
        <f t="shared" si="18"/>
        <v>0</v>
      </c>
      <c r="Y165" s="28">
        <f t="shared" si="19"/>
        <v>0</v>
      </c>
    </row>
    <row r="166" spans="2:25" ht="19.5" thickBot="1" x14ac:dyDescent="0.35">
      <c r="B166" s="145" t="s">
        <v>460</v>
      </c>
      <c r="C166" s="7" t="str">
        <f>IF(AND($Z$1=1,X166=0),"",VLOOKUP(B166,Datenbank!B:C,2,FALSE))</f>
        <v>Bones 8</v>
      </c>
      <c r="D166" s="7" t="str">
        <f>IF(AND($Z$1=1,X166=0),"",VLOOKUP(B166,Datenbank!B:D,3,FALSE))</f>
        <v>Dual-Tex GFK</v>
      </c>
      <c r="E166" s="13">
        <f>VLOOKUP(B166,Datenbank!B:G,6,FALSE)</f>
        <v>1</v>
      </c>
      <c r="F166" s="117">
        <f>IF($A$1=1,"",VLOOKUP(B166,Datenbank!$B$3:$AC$1130,28,FALSE))</f>
        <v>207</v>
      </c>
      <c r="G166" s="108"/>
      <c r="H166" s="71"/>
      <c r="I166" s="109"/>
      <c r="J166" s="71"/>
      <c r="K166" s="109"/>
      <c r="L166" s="71"/>
      <c r="M166" s="109"/>
      <c r="N166" s="159"/>
      <c r="O166" s="160"/>
      <c r="P166" s="71"/>
      <c r="Q166" s="109"/>
      <c r="R166" s="160"/>
      <c r="S166" s="163"/>
      <c r="T166" s="108"/>
      <c r="U166" s="71"/>
      <c r="V166" s="109"/>
      <c r="W166" s="163"/>
      <c r="X166" s="16">
        <f t="shared" si="18"/>
        <v>0</v>
      </c>
      <c r="Y166" s="28">
        <f t="shared" si="19"/>
        <v>0</v>
      </c>
    </row>
    <row r="167" spans="2:25" ht="19.5" thickBot="1" x14ac:dyDescent="0.35">
      <c r="B167" s="145" t="s">
        <v>461</v>
      </c>
      <c r="C167" s="7" t="str">
        <f>IF(AND($Z$1=1,X167=0),"",VLOOKUP(B167,Datenbank!B:C,2,FALSE))</f>
        <v>Bones 8</v>
      </c>
      <c r="D167" s="7" t="str">
        <f>IF(AND($Z$1=1,X167=0),"",VLOOKUP(B167,Datenbank!B:D,3,FALSE))</f>
        <v>Single-Tex GFK</v>
      </c>
      <c r="E167" s="13">
        <f>VLOOKUP(B167,Datenbank!B:G,6,FALSE)</f>
        <v>1</v>
      </c>
      <c r="F167" s="117">
        <f>IF($A$1=1,"",VLOOKUP(B167,Datenbank!$B$3:$AC$1130,28,FALSE))</f>
        <v>173</v>
      </c>
      <c r="G167" s="108"/>
      <c r="H167" s="71"/>
      <c r="I167" s="109"/>
      <c r="J167" s="71"/>
      <c r="K167" s="109"/>
      <c r="L167" s="71"/>
      <c r="M167" s="109"/>
      <c r="N167" s="159"/>
      <c r="O167" s="160"/>
      <c r="P167" s="71"/>
      <c r="Q167" s="109"/>
      <c r="R167" s="160"/>
      <c r="S167" s="163"/>
      <c r="T167" s="108"/>
      <c r="U167" s="71"/>
      <c r="V167" s="109"/>
      <c r="W167" s="163"/>
      <c r="X167" s="16">
        <f t="shared" si="18"/>
        <v>0</v>
      </c>
      <c r="Y167" s="28">
        <f t="shared" si="19"/>
        <v>0</v>
      </c>
    </row>
    <row r="168" spans="2:25" ht="19.5" thickBot="1" x14ac:dyDescent="0.35">
      <c r="B168" s="145" t="s">
        <v>462</v>
      </c>
      <c r="C168" s="7" t="str">
        <f>IF(AND($Z$1=1,X168=0),"",VLOOKUP(B168,Datenbank!B:C,2,FALSE))</f>
        <v>Bones 9</v>
      </c>
      <c r="D168" s="7" t="str">
        <f>IF(AND($Z$1=1,X168=0),"",VLOOKUP(B168,Datenbank!B:D,3,FALSE))</f>
        <v>Dual-Tex GFK</v>
      </c>
      <c r="E168" s="13">
        <f>VLOOKUP(B168,Datenbank!B:G,6,FALSE)</f>
        <v>1</v>
      </c>
      <c r="F168" s="117">
        <f>IF($A$1=1,"",VLOOKUP(B168,Datenbank!$B$3:$AC$1130,28,FALSE))</f>
        <v>207</v>
      </c>
      <c r="G168" s="108"/>
      <c r="H168" s="71"/>
      <c r="I168" s="109"/>
      <c r="J168" s="71"/>
      <c r="K168" s="109"/>
      <c r="L168" s="71"/>
      <c r="M168" s="109"/>
      <c r="N168" s="159"/>
      <c r="O168" s="160"/>
      <c r="P168" s="71"/>
      <c r="Q168" s="109"/>
      <c r="R168" s="160"/>
      <c r="S168" s="163"/>
      <c r="T168" s="108"/>
      <c r="U168" s="71"/>
      <c r="V168" s="109"/>
      <c r="W168" s="163"/>
      <c r="X168" s="16">
        <f t="shared" si="18"/>
        <v>0</v>
      </c>
      <c r="Y168" s="28">
        <f t="shared" si="19"/>
        <v>0</v>
      </c>
    </row>
    <row r="169" spans="2:25" ht="19.5" thickBot="1" x14ac:dyDescent="0.35">
      <c r="B169" s="145" t="s">
        <v>463</v>
      </c>
      <c r="C169" s="7" t="str">
        <f>IF(AND($Z$1=1,X169=0),"",VLOOKUP(B169,Datenbank!B:C,2,FALSE))</f>
        <v>Bones 9</v>
      </c>
      <c r="D169" s="7" t="str">
        <f>IF(AND($Z$1=1,X169=0),"",VLOOKUP(B169,Datenbank!B:D,3,FALSE))</f>
        <v>Single-Tex GFK</v>
      </c>
      <c r="E169" s="13">
        <f>VLOOKUP(B169,Datenbank!B:G,6,FALSE)</f>
        <v>1</v>
      </c>
      <c r="F169" s="117">
        <f>IF($A$1=1,"",VLOOKUP(B169,Datenbank!$B$3:$AC$1130,28,FALSE))</f>
        <v>173</v>
      </c>
      <c r="G169" s="108"/>
      <c r="H169" s="71"/>
      <c r="I169" s="109"/>
      <c r="J169" s="71"/>
      <c r="K169" s="109"/>
      <c r="L169" s="71"/>
      <c r="M169" s="109"/>
      <c r="N169" s="159"/>
      <c r="O169" s="160"/>
      <c r="P169" s="71"/>
      <c r="Q169" s="109"/>
      <c r="R169" s="160"/>
      <c r="S169" s="163"/>
      <c r="T169" s="108"/>
      <c r="U169" s="71"/>
      <c r="V169" s="109"/>
      <c r="W169" s="163"/>
      <c r="X169" s="16">
        <f t="shared" si="18"/>
        <v>0</v>
      </c>
      <c r="Y169" s="28">
        <f t="shared" si="19"/>
        <v>0</v>
      </c>
    </row>
    <row r="170" spans="2:25" ht="19.5" thickBot="1" x14ac:dyDescent="0.35">
      <c r="B170" s="145" t="s">
        <v>464</v>
      </c>
      <c r="C170" s="7" t="str">
        <f>IF(AND($Z$1=1,X170=0),"",VLOOKUP(B170,Datenbank!B:C,2,FALSE))</f>
        <v>Bones 10</v>
      </c>
      <c r="D170" s="7" t="str">
        <f>IF(AND($Z$1=1,X170=0),"",VLOOKUP(B170,Datenbank!B:D,3,FALSE))</f>
        <v>Dual-Tex GFK</v>
      </c>
      <c r="E170" s="13">
        <f>VLOOKUP(B170,Datenbank!B:G,6,FALSE)</f>
        <v>1</v>
      </c>
      <c r="F170" s="117">
        <f>IF($A$1=1,"",VLOOKUP(B170,Datenbank!$B$3:$AC$1130,28,FALSE))</f>
        <v>185</v>
      </c>
      <c r="G170" s="108"/>
      <c r="H170" s="71"/>
      <c r="I170" s="109"/>
      <c r="J170" s="71"/>
      <c r="K170" s="109"/>
      <c r="L170" s="71"/>
      <c r="M170" s="109"/>
      <c r="N170" s="159"/>
      <c r="O170" s="160"/>
      <c r="P170" s="71"/>
      <c r="Q170" s="109"/>
      <c r="R170" s="160"/>
      <c r="S170" s="163"/>
      <c r="T170" s="108"/>
      <c r="U170" s="71"/>
      <c r="V170" s="109"/>
      <c r="W170" s="163"/>
      <c r="X170" s="16">
        <f t="shared" si="18"/>
        <v>0</v>
      </c>
      <c r="Y170" s="28">
        <f t="shared" si="19"/>
        <v>0</v>
      </c>
    </row>
    <row r="171" spans="2:25" ht="19.5" thickBot="1" x14ac:dyDescent="0.35">
      <c r="B171" s="145" t="s">
        <v>465</v>
      </c>
      <c r="C171" s="7" t="str">
        <f>IF(AND($Z$1=1,X171=0),"",VLOOKUP(B171,Datenbank!B:C,2,FALSE))</f>
        <v>Bones 10</v>
      </c>
      <c r="D171" s="7" t="str">
        <f>IF(AND($Z$1=1,X171=0),"",VLOOKUP(B171,Datenbank!B:D,3,FALSE))</f>
        <v>Single-Tex GFK</v>
      </c>
      <c r="E171" s="13">
        <f>VLOOKUP(B171,Datenbank!B:G,6,FALSE)</f>
        <v>1</v>
      </c>
      <c r="F171" s="117">
        <f>IF($A$1=1,"",VLOOKUP(B171,Datenbank!$B$3:$AC$1130,28,FALSE))</f>
        <v>155</v>
      </c>
      <c r="G171" s="108"/>
      <c r="H171" s="71"/>
      <c r="I171" s="109"/>
      <c r="J171" s="71"/>
      <c r="K171" s="109"/>
      <c r="L171" s="71"/>
      <c r="M171" s="109"/>
      <c r="N171" s="159"/>
      <c r="O171" s="160"/>
      <c r="P171" s="71"/>
      <c r="Q171" s="109"/>
      <c r="R171" s="160"/>
      <c r="S171" s="163"/>
      <c r="T171" s="108"/>
      <c r="U171" s="71"/>
      <c r="V171" s="109"/>
      <c r="W171" s="163"/>
      <c r="X171" s="16">
        <f t="shared" si="18"/>
        <v>0</v>
      </c>
      <c r="Y171" s="28">
        <f t="shared" si="19"/>
        <v>0</v>
      </c>
    </row>
    <row r="172" spans="2:25" ht="19.5" thickBot="1" x14ac:dyDescent="0.35">
      <c r="B172" s="145" t="s">
        <v>466</v>
      </c>
      <c r="C172" s="7" t="str">
        <f>IF(AND($Z$1=1,X172=0),"",VLOOKUP(B172,Datenbank!B:C,2,FALSE))</f>
        <v>Norther Light 1</v>
      </c>
      <c r="D172" s="7" t="str">
        <f>IF(AND($Z$1=1,X172=0),"",VLOOKUP(B172,Datenbank!B:D,3,FALSE))</f>
        <v>Dual-Tex GFK</v>
      </c>
      <c r="E172" s="13">
        <f>VLOOKUP(B172,Datenbank!B:G,6,FALSE)</f>
        <v>1</v>
      </c>
      <c r="F172" s="117">
        <f>IF($A$1=1,"",VLOOKUP(B172,Datenbank!$B$3:$AC$1130,28,FALSE))</f>
        <v>268</v>
      </c>
      <c r="G172" s="108"/>
      <c r="H172" s="71"/>
      <c r="I172" s="109"/>
      <c r="J172" s="71"/>
      <c r="K172" s="109"/>
      <c r="L172" s="71"/>
      <c r="M172" s="109"/>
      <c r="N172" s="159"/>
      <c r="O172" s="160"/>
      <c r="P172" s="71"/>
      <c r="Q172" s="109"/>
      <c r="R172" s="160"/>
      <c r="S172" s="163"/>
      <c r="T172" s="108"/>
      <c r="U172" s="71"/>
      <c r="V172" s="109"/>
      <c r="W172" s="163"/>
      <c r="X172" s="16">
        <f t="shared" si="18"/>
        <v>0</v>
      </c>
      <c r="Y172" s="28">
        <f t="shared" si="19"/>
        <v>0</v>
      </c>
    </row>
    <row r="173" spans="2:25" ht="19.5" thickBot="1" x14ac:dyDescent="0.35">
      <c r="B173" s="145" t="s">
        <v>467</v>
      </c>
      <c r="C173" s="7" t="str">
        <f>IF(AND($Z$1=1,X173=0),"",VLOOKUP(B173,Datenbank!B:C,2,FALSE))</f>
        <v>Norther Light 1</v>
      </c>
      <c r="D173" s="7" t="str">
        <f>IF(AND($Z$1=1,X173=0),"",VLOOKUP(B173,Datenbank!B:D,3,FALSE))</f>
        <v>Single-Tex GFK</v>
      </c>
      <c r="E173" s="13">
        <f>VLOOKUP(B173,Datenbank!B:G,6,FALSE)</f>
        <v>1</v>
      </c>
      <c r="F173" s="117">
        <f>IF($A$1=1,"",VLOOKUP(B173,Datenbank!$B$3:$AC$1130,28,FALSE))</f>
        <v>225</v>
      </c>
      <c r="G173" s="108"/>
      <c r="H173" s="71"/>
      <c r="I173" s="109"/>
      <c r="J173" s="71"/>
      <c r="K173" s="109"/>
      <c r="L173" s="71"/>
      <c r="M173" s="109"/>
      <c r="N173" s="159"/>
      <c r="O173" s="160"/>
      <c r="P173" s="71"/>
      <c r="Q173" s="109"/>
      <c r="R173" s="160"/>
      <c r="S173" s="163"/>
      <c r="T173" s="108"/>
      <c r="U173" s="71"/>
      <c r="V173" s="109"/>
      <c r="W173" s="163"/>
      <c r="X173" s="16">
        <f t="shared" si="18"/>
        <v>0</v>
      </c>
      <c r="Y173" s="28">
        <f t="shared" si="19"/>
        <v>0</v>
      </c>
    </row>
    <row r="174" spans="2:25" ht="19.5" thickBot="1" x14ac:dyDescent="0.35">
      <c r="B174" s="145" t="s">
        <v>468</v>
      </c>
      <c r="C174" s="7" t="str">
        <f>IF(AND($Z$1=1,X174=0),"",VLOOKUP(B174,Datenbank!B:C,2,FALSE))</f>
        <v>Norther Light 2</v>
      </c>
      <c r="D174" s="7" t="str">
        <f>IF(AND($Z$1=1,X174=0),"",VLOOKUP(B174,Datenbank!B:D,3,FALSE))</f>
        <v>Dual-Tex GFK</v>
      </c>
      <c r="E174" s="13">
        <f>VLOOKUP(B174,Datenbank!B:G,6,FALSE)</f>
        <v>1</v>
      </c>
      <c r="F174" s="117">
        <f>IF($A$1=1,"",VLOOKUP(B174,Datenbank!$B$3:$AC$1130,28,FALSE))</f>
        <v>236</v>
      </c>
      <c r="G174" s="108"/>
      <c r="H174" s="71"/>
      <c r="I174" s="109"/>
      <c r="J174" s="71"/>
      <c r="K174" s="109"/>
      <c r="L174" s="71"/>
      <c r="M174" s="109"/>
      <c r="N174" s="159"/>
      <c r="O174" s="160"/>
      <c r="P174" s="71"/>
      <c r="Q174" s="109"/>
      <c r="R174" s="160"/>
      <c r="S174" s="163"/>
      <c r="T174" s="108"/>
      <c r="U174" s="71"/>
      <c r="V174" s="109"/>
      <c r="W174" s="163"/>
      <c r="X174" s="16">
        <f t="shared" si="18"/>
        <v>0</v>
      </c>
      <c r="Y174" s="28">
        <f t="shared" si="19"/>
        <v>0</v>
      </c>
    </row>
    <row r="175" spans="2:25" ht="19.5" thickBot="1" x14ac:dyDescent="0.35">
      <c r="B175" s="145" t="s">
        <v>469</v>
      </c>
      <c r="C175" s="7" t="str">
        <f>IF(AND($Z$1=1,X175=0),"",VLOOKUP(B175,Datenbank!B:C,2,FALSE))</f>
        <v>Norther Light 2</v>
      </c>
      <c r="D175" s="7" t="str">
        <f>IF(AND($Z$1=1,X175=0),"",VLOOKUP(B175,Datenbank!B:D,3,FALSE))</f>
        <v>Single-Tex GFK</v>
      </c>
      <c r="E175" s="13">
        <f>VLOOKUP(B175,Datenbank!B:G,6,FALSE)</f>
        <v>1</v>
      </c>
      <c r="F175" s="117">
        <f>IF($A$1=1,"",VLOOKUP(B175,Datenbank!$B$3:$AC$1130,28,FALSE))</f>
        <v>197</v>
      </c>
      <c r="G175" s="108"/>
      <c r="H175" s="71"/>
      <c r="I175" s="109"/>
      <c r="J175" s="71"/>
      <c r="K175" s="109"/>
      <c r="L175" s="71"/>
      <c r="M175" s="109"/>
      <c r="N175" s="159"/>
      <c r="O175" s="160"/>
      <c r="P175" s="71"/>
      <c r="Q175" s="109"/>
      <c r="R175" s="160"/>
      <c r="S175" s="163"/>
      <c r="T175" s="108"/>
      <c r="U175" s="71"/>
      <c r="V175" s="109"/>
      <c r="W175" s="163"/>
      <c r="X175" s="16">
        <f t="shared" si="18"/>
        <v>0</v>
      </c>
      <c r="Y175" s="28">
        <f t="shared" si="19"/>
        <v>0</v>
      </c>
    </row>
    <row r="176" spans="2:25" ht="19.5" thickBot="1" x14ac:dyDescent="0.35">
      <c r="B176" s="145" t="s">
        <v>470</v>
      </c>
      <c r="C176" s="7" t="str">
        <f>IF(AND($Z$1=1,X176=0),"",VLOOKUP(B176,Datenbank!B:C,2,FALSE))</f>
        <v>Norther Light 3</v>
      </c>
      <c r="D176" s="7" t="str">
        <f>IF(AND($Z$1=1,X176=0),"",VLOOKUP(B176,Datenbank!B:D,3,FALSE))</f>
        <v>Dual-Tex GFK</v>
      </c>
      <c r="E176" s="13">
        <f>VLOOKUP(B176,Datenbank!B:G,6,FALSE)</f>
        <v>1</v>
      </c>
      <c r="F176" s="117">
        <f>IF($A$1=1,"",VLOOKUP(B176,Datenbank!$B$3:$AC$1130,28,FALSE))</f>
        <v>179</v>
      </c>
      <c r="G176" s="108"/>
      <c r="H176" s="71"/>
      <c r="I176" s="109"/>
      <c r="J176" s="71"/>
      <c r="K176" s="109"/>
      <c r="L176" s="71"/>
      <c r="M176" s="109"/>
      <c r="N176" s="159"/>
      <c r="O176" s="160"/>
      <c r="P176" s="71"/>
      <c r="Q176" s="109"/>
      <c r="R176" s="160"/>
      <c r="S176" s="163"/>
      <c r="T176" s="108"/>
      <c r="U176" s="71"/>
      <c r="V176" s="109"/>
      <c r="W176" s="163"/>
      <c r="X176" s="16">
        <f t="shared" si="18"/>
        <v>0</v>
      </c>
      <c r="Y176" s="28">
        <f t="shared" si="19"/>
        <v>0</v>
      </c>
    </row>
    <row r="177" spans="2:25" ht="18.75" x14ac:dyDescent="0.3">
      <c r="B177" s="145" t="s">
        <v>471</v>
      </c>
      <c r="C177" s="7" t="str">
        <f>IF(AND($Z$1=1,X177=0),"",VLOOKUP(B177,Datenbank!B:C,2,FALSE))</f>
        <v>Norther Light 3</v>
      </c>
      <c r="D177" s="7" t="str">
        <f>IF(AND($Z$1=1,X177=0),"",VLOOKUP(B177,Datenbank!B:D,3,FALSE))</f>
        <v>Single-Tex GFK</v>
      </c>
      <c r="E177" s="13">
        <f>VLOOKUP(B177,Datenbank!B:G,6,FALSE)</f>
        <v>1</v>
      </c>
      <c r="F177" s="117">
        <f>IF($A$1=1,"",VLOOKUP(B177,Datenbank!$B$3:$AC$1130,28,FALSE))</f>
        <v>150</v>
      </c>
      <c r="G177" s="108"/>
      <c r="H177" s="71"/>
      <c r="I177" s="109"/>
      <c r="J177" s="71"/>
      <c r="K177" s="109"/>
      <c r="L177" s="71"/>
      <c r="M177" s="109"/>
      <c r="N177" s="159"/>
      <c r="O177" s="160"/>
      <c r="P177" s="71"/>
      <c r="Q177" s="109"/>
      <c r="R177" s="160"/>
      <c r="S177" s="163"/>
      <c r="T177" s="108"/>
      <c r="U177" s="71"/>
      <c r="V177" s="109"/>
      <c r="W177" s="163"/>
      <c r="X177" s="16">
        <f t="shared" si="18"/>
        <v>0</v>
      </c>
      <c r="Y177" s="28">
        <f t="shared" si="19"/>
        <v>0</v>
      </c>
    </row>
    <row r="178" spans="2:25" ht="30" customHeight="1" thickBot="1" x14ac:dyDescent="0.35">
      <c r="B178" s="35" t="s">
        <v>103</v>
      </c>
      <c r="C178" s="114"/>
      <c r="D178" s="35"/>
      <c r="E178" s="35"/>
      <c r="F178" s="57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19"/>
      <c r="Y178" s="21"/>
    </row>
    <row r="179" spans="2:25" ht="19.5" thickBot="1" x14ac:dyDescent="0.35">
      <c r="B179" s="54" t="s">
        <v>136</v>
      </c>
      <c r="C179" s="49" t="str">
        <f>IF(AND($Z$1=1,X179=0),"",VLOOKUP(B179,Datenbank!B:C,2,FALSE))</f>
        <v>T-Bone</v>
      </c>
      <c r="D179" s="49" t="str">
        <f>IF(AND($Z$1=1,X179=0),"",VLOOKUP(B179,Datenbank!B:D,3,FALSE))</f>
        <v>FINGERBOARD</v>
      </c>
      <c r="E179" s="70">
        <f>VLOOKUP(B179,Datenbank!B:G,6,FALSE)</f>
        <v>1</v>
      </c>
      <c r="F179" s="72">
        <f>IF($A$1=1,"",VLOOKUP(B179,Datenbank!$B$3:$AC$1130,28,FALSE))</f>
        <v>63</v>
      </c>
      <c r="G179" s="106"/>
      <c r="H179" s="154"/>
      <c r="I179" s="155"/>
      <c r="J179" s="154"/>
      <c r="K179" s="155"/>
      <c r="L179" s="154"/>
      <c r="M179" s="155"/>
      <c r="N179" s="154"/>
      <c r="O179" s="155"/>
      <c r="P179" s="154"/>
      <c r="Q179" s="155"/>
      <c r="R179" s="155"/>
      <c r="S179" s="156"/>
      <c r="T179" s="157"/>
      <c r="U179" s="154"/>
      <c r="V179" s="155"/>
      <c r="W179" s="158"/>
      <c r="X179" s="16">
        <f t="shared" ref="X179:X193" si="20">SUM(G179:W179)*E179</f>
        <v>0</v>
      </c>
      <c r="Y179" s="28">
        <f t="shared" ref="Y179:Y193" si="21">IF($A$1=1,"",SUM(G179:S179)*F179+SUM(T179:W179)*1.05*F179)</f>
        <v>0</v>
      </c>
    </row>
    <row r="180" spans="2:25" ht="19.5" thickBot="1" x14ac:dyDescent="0.35">
      <c r="B180" s="55" t="s">
        <v>137</v>
      </c>
      <c r="C180" s="7" t="str">
        <f>IF(AND($Z$1=1,X180=0),"",VLOOKUP(B180,Datenbank!B:C,2,FALSE))</f>
        <v>T-Bone Set</v>
      </c>
      <c r="D180" s="105" t="str">
        <f>IF(AND($Z$1=1,X180=0),"",VLOOKUP(B180,Datenbank!B:D,3,FALSE))</f>
        <v>FINGERBOARD</v>
      </c>
      <c r="E180" s="13">
        <f>VLOOKUP(B180,Datenbank!B:G,6,FALSE)</f>
        <v>1</v>
      </c>
      <c r="F180" s="73">
        <f>IF($A$1=1,"",VLOOKUP(B180,Datenbank!$B$3:$AC$1130,28,FALSE))</f>
        <v>81</v>
      </c>
      <c r="G180" s="108"/>
      <c r="H180" s="159"/>
      <c r="I180" s="160"/>
      <c r="J180" s="159"/>
      <c r="K180" s="160"/>
      <c r="L180" s="159"/>
      <c r="M180" s="160"/>
      <c r="N180" s="159"/>
      <c r="O180" s="160"/>
      <c r="P180" s="159"/>
      <c r="Q180" s="160"/>
      <c r="R180" s="160"/>
      <c r="S180" s="161"/>
      <c r="T180" s="162"/>
      <c r="U180" s="159"/>
      <c r="V180" s="160"/>
      <c r="W180" s="163"/>
      <c r="X180" s="16">
        <f t="shared" si="20"/>
        <v>0</v>
      </c>
      <c r="Y180" s="28">
        <f t="shared" si="21"/>
        <v>0</v>
      </c>
    </row>
    <row r="181" spans="2:25" ht="19.5" thickBot="1" x14ac:dyDescent="0.35">
      <c r="B181" s="55" t="s">
        <v>145</v>
      </c>
      <c r="C181" s="7" t="str">
        <f>IF(AND($Z$1=1,X181=0),"",VLOOKUP(B181,Datenbank!B:C,2,FALSE))</f>
        <v>Crank</v>
      </c>
      <c r="D181" s="7" t="str">
        <f>IF(AND($Z$1=1,X181=0),"",VLOOKUP(B181,Datenbank!B:D,3,FALSE))</f>
        <v>FINGERBOARD</v>
      </c>
      <c r="E181" s="13">
        <f>VLOOKUP(B181,Datenbank!B:G,6,FALSE)</f>
        <v>1</v>
      </c>
      <c r="F181" s="73">
        <f>IF($A$1=1,"",VLOOKUP(B181,Datenbank!$B$3:$AC$1130,28,FALSE))</f>
        <v>58</v>
      </c>
      <c r="G181" s="162"/>
      <c r="H181" s="159"/>
      <c r="I181" s="160"/>
      <c r="J181" s="159"/>
      <c r="K181" s="160"/>
      <c r="L181" s="159"/>
      <c r="M181" s="109"/>
      <c r="N181" s="159"/>
      <c r="O181" s="160"/>
      <c r="P181" s="159"/>
      <c r="Q181" s="160"/>
      <c r="R181" s="160"/>
      <c r="S181" s="161"/>
      <c r="T181" s="162"/>
      <c r="U181" s="159"/>
      <c r="V181" s="160"/>
      <c r="W181" s="163"/>
      <c r="X181" s="16">
        <f t="shared" si="20"/>
        <v>0</v>
      </c>
      <c r="Y181" s="28">
        <f t="shared" si="21"/>
        <v>0</v>
      </c>
    </row>
    <row r="182" spans="2:25" ht="19.5" hidden="1" thickBot="1" x14ac:dyDescent="0.35">
      <c r="B182" s="55" t="s">
        <v>71</v>
      </c>
      <c r="C182" s="7" t="str">
        <f>IF(AND($Z$1=1,X182=0),"",VLOOKUP(B182,Datenbank!B:C,2,FALSE))</f>
        <v>System 1</v>
      </c>
      <c r="D182" s="7" t="str">
        <f>IF(AND($Z$1=1,X182=0),"",VLOOKUP(B182,Datenbank!B:D,3,FALSE))</f>
        <v>SYSTEMHOLD</v>
      </c>
      <c r="E182" s="13">
        <f>VLOOKUP(B182,Datenbank!B:G,6,FALSE)</f>
        <v>1</v>
      </c>
      <c r="F182" s="73">
        <f>IF($A$1=1,"",VLOOKUP(B182,Datenbank!$B$3:$AC$1130,28,FALSE))</f>
        <v>10</v>
      </c>
      <c r="G182" s="108"/>
      <c r="H182" s="71"/>
      <c r="I182" s="109"/>
      <c r="J182" s="71"/>
      <c r="K182" s="109"/>
      <c r="L182" s="71"/>
      <c r="M182" s="109"/>
      <c r="N182" s="71"/>
      <c r="O182" s="109"/>
      <c r="P182" s="71"/>
      <c r="Q182" s="109"/>
      <c r="R182" s="109"/>
      <c r="S182" s="138"/>
      <c r="T182" s="108"/>
      <c r="U182" s="71"/>
      <c r="V182" s="109"/>
      <c r="W182" s="142"/>
      <c r="X182" s="16">
        <f t="shared" si="20"/>
        <v>0</v>
      </c>
      <c r="Y182" s="28">
        <f t="shared" si="21"/>
        <v>0</v>
      </c>
    </row>
    <row r="183" spans="2:25" ht="19.5" hidden="1" thickBot="1" x14ac:dyDescent="0.35">
      <c r="B183" s="55" t="s">
        <v>5</v>
      </c>
      <c r="C183" s="7" t="str">
        <f>IF(AND($Z$1=1,X183=0),"",VLOOKUP(B183,Datenbank!B:C,2,FALSE))</f>
        <v>System 2</v>
      </c>
      <c r="D183" s="7" t="str">
        <f>IF(AND($Z$1=1,X183=0),"",VLOOKUP(B183,Datenbank!B:D,3,FALSE))</f>
        <v>SYSTEMHOLD</v>
      </c>
      <c r="E183" s="13">
        <f>VLOOKUP(B183,Datenbank!B:G,6,FALSE)</f>
        <v>1</v>
      </c>
      <c r="F183" s="73">
        <f>IF($A$1=1,"",VLOOKUP(B183,Datenbank!$B$3:$AC$1130,28,FALSE))</f>
        <v>9</v>
      </c>
      <c r="G183" s="108"/>
      <c r="H183" s="71"/>
      <c r="I183" s="109"/>
      <c r="J183" s="71"/>
      <c r="K183" s="109"/>
      <c r="L183" s="71"/>
      <c r="M183" s="109"/>
      <c r="N183" s="71"/>
      <c r="O183" s="109"/>
      <c r="P183" s="71"/>
      <c r="Q183" s="109"/>
      <c r="R183" s="109"/>
      <c r="S183" s="138"/>
      <c r="T183" s="108"/>
      <c r="U183" s="71"/>
      <c r="V183" s="109"/>
      <c r="W183" s="142"/>
      <c r="X183" s="16">
        <f t="shared" si="20"/>
        <v>0</v>
      </c>
      <c r="Y183" s="28">
        <f t="shared" si="21"/>
        <v>0</v>
      </c>
    </row>
    <row r="184" spans="2:25" ht="19.5" hidden="1" thickBot="1" x14ac:dyDescent="0.35">
      <c r="B184" s="55" t="s">
        <v>53</v>
      </c>
      <c r="C184" s="7" t="str">
        <f>IF(AND($Z$1=1,X184=0),"",VLOOKUP(B184,Datenbank!B:C,2,FALSE))</f>
        <v>System 3</v>
      </c>
      <c r="D184" s="7" t="str">
        <f>IF(AND($Z$1=1,X184=0),"",VLOOKUP(B184,Datenbank!B:D,3,FALSE))</f>
        <v>SYSTEMHOLD</v>
      </c>
      <c r="E184" s="13">
        <f>VLOOKUP(B184,Datenbank!B:G,6,FALSE)</f>
        <v>1</v>
      </c>
      <c r="F184" s="73">
        <f>IF($A$1=1,"",VLOOKUP(B184,Datenbank!$B$3:$AC$1130,28,FALSE))</f>
        <v>16</v>
      </c>
      <c r="G184" s="108"/>
      <c r="H184" s="71"/>
      <c r="I184" s="109"/>
      <c r="J184" s="71"/>
      <c r="K184" s="109"/>
      <c r="L184" s="71"/>
      <c r="M184" s="109"/>
      <c r="N184" s="71"/>
      <c r="O184" s="109"/>
      <c r="P184" s="71"/>
      <c r="Q184" s="109"/>
      <c r="R184" s="109"/>
      <c r="S184" s="138"/>
      <c r="T184" s="108"/>
      <c r="U184" s="71"/>
      <c r="V184" s="109"/>
      <c r="W184" s="142"/>
      <c r="X184" s="16">
        <f t="shared" si="20"/>
        <v>0</v>
      </c>
      <c r="Y184" s="28">
        <f t="shared" si="21"/>
        <v>0</v>
      </c>
    </row>
    <row r="185" spans="2:25" ht="19.5" hidden="1" thickBot="1" x14ac:dyDescent="0.35">
      <c r="B185" s="55" t="s">
        <v>54</v>
      </c>
      <c r="C185" s="7" t="str">
        <f>IF(AND($Z$1=1,X185=0),"",VLOOKUP(B185,Datenbank!B:C,2,FALSE))</f>
        <v>System 4</v>
      </c>
      <c r="D185" s="7" t="str">
        <f>IF(AND($Z$1=1,X185=0),"",VLOOKUP(B185,Datenbank!B:D,3,FALSE))</f>
        <v>SYSTEMHOLD</v>
      </c>
      <c r="E185" s="13">
        <f>VLOOKUP(B185,Datenbank!B:G,6,FALSE)</f>
        <v>1</v>
      </c>
      <c r="F185" s="73">
        <f>IF($A$1=1,"",VLOOKUP(B185,Datenbank!$B$3:$AC$1130,28,FALSE))</f>
        <v>11</v>
      </c>
      <c r="G185" s="108"/>
      <c r="H185" s="71"/>
      <c r="I185" s="109"/>
      <c r="J185" s="71"/>
      <c r="K185" s="109"/>
      <c r="L185" s="71"/>
      <c r="M185" s="109"/>
      <c r="N185" s="71"/>
      <c r="O185" s="109"/>
      <c r="P185" s="71"/>
      <c r="Q185" s="109"/>
      <c r="R185" s="109"/>
      <c r="S185" s="138"/>
      <c r="T185" s="108"/>
      <c r="U185" s="71"/>
      <c r="V185" s="109"/>
      <c r="W185" s="142"/>
      <c r="X185" s="16">
        <f t="shared" si="20"/>
        <v>0</v>
      </c>
      <c r="Y185" s="28">
        <f t="shared" si="21"/>
        <v>0</v>
      </c>
    </row>
    <row r="186" spans="2:25" ht="19.5" hidden="1" thickBot="1" x14ac:dyDescent="0.35">
      <c r="B186" s="55" t="s">
        <v>55</v>
      </c>
      <c r="C186" s="7" t="str">
        <f>IF(AND($Z$1=1,X186=0),"",VLOOKUP(B186,Datenbank!B:C,2,FALSE))</f>
        <v>System 5</v>
      </c>
      <c r="D186" s="7" t="str">
        <f>IF(AND($Z$1=1,X186=0),"",VLOOKUP(B186,Datenbank!B:D,3,FALSE))</f>
        <v>SYSTEMHOLD</v>
      </c>
      <c r="E186" s="13">
        <f>VLOOKUP(B186,Datenbank!B:G,6,FALSE)</f>
        <v>1</v>
      </c>
      <c r="F186" s="73">
        <f>IF($A$1=1,"",VLOOKUP(B186,Datenbank!$B$3:$AC$1130,28,FALSE))</f>
        <v>8</v>
      </c>
      <c r="G186" s="108"/>
      <c r="H186" s="71"/>
      <c r="I186" s="109"/>
      <c r="J186" s="71"/>
      <c r="K186" s="109"/>
      <c r="L186" s="71"/>
      <c r="M186" s="109"/>
      <c r="N186" s="71"/>
      <c r="O186" s="109"/>
      <c r="P186" s="71"/>
      <c r="Q186" s="109"/>
      <c r="R186" s="109"/>
      <c r="S186" s="138"/>
      <c r="T186" s="108"/>
      <c r="U186" s="71"/>
      <c r="V186" s="109"/>
      <c r="W186" s="142"/>
      <c r="X186" s="16">
        <f t="shared" si="20"/>
        <v>0</v>
      </c>
      <c r="Y186" s="28">
        <f t="shared" si="21"/>
        <v>0</v>
      </c>
    </row>
    <row r="187" spans="2:25" ht="19.5" hidden="1" thickBot="1" x14ac:dyDescent="0.35">
      <c r="B187" s="55" t="s">
        <v>56</v>
      </c>
      <c r="C187" s="7" t="str">
        <f>IF(AND($Z$1=1,X187=0),"",VLOOKUP(B187,Datenbank!B:C,2,FALSE))</f>
        <v>System 6</v>
      </c>
      <c r="D187" s="7" t="str">
        <f>IF(AND($Z$1=1,X187=0),"",VLOOKUP(B187,Datenbank!B:D,3,FALSE))</f>
        <v>SYSTEMHOLD</v>
      </c>
      <c r="E187" s="13">
        <f>VLOOKUP(B187,Datenbank!B:G,6,FALSE)</f>
        <v>1</v>
      </c>
      <c r="F187" s="73">
        <f>IF($A$1=1,"",VLOOKUP(B187,Datenbank!$B$3:$AC$1130,28,FALSE))</f>
        <v>9</v>
      </c>
      <c r="G187" s="108"/>
      <c r="H187" s="71"/>
      <c r="I187" s="109"/>
      <c r="J187" s="71"/>
      <c r="K187" s="109"/>
      <c r="L187" s="71"/>
      <c r="M187" s="109"/>
      <c r="N187" s="71"/>
      <c r="O187" s="109"/>
      <c r="P187" s="71"/>
      <c r="Q187" s="109"/>
      <c r="R187" s="109"/>
      <c r="S187" s="138"/>
      <c r="T187" s="108"/>
      <c r="U187" s="71"/>
      <c r="V187" s="109"/>
      <c r="W187" s="142"/>
      <c r="X187" s="16">
        <f t="shared" si="20"/>
        <v>0</v>
      </c>
      <c r="Y187" s="28">
        <f t="shared" si="21"/>
        <v>0</v>
      </c>
    </row>
    <row r="188" spans="2:25" ht="19.5" hidden="1" thickBot="1" x14ac:dyDescent="0.35">
      <c r="B188" s="55" t="s">
        <v>57</v>
      </c>
      <c r="C188" s="7" t="str">
        <f>IF(AND($Z$1=1,X188=0),"",VLOOKUP(B188,Datenbank!B:C,2,FALSE))</f>
        <v>System 7</v>
      </c>
      <c r="D188" s="7" t="str">
        <f>IF(AND($Z$1=1,X188=0),"",VLOOKUP(B188,Datenbank!B:D,3,FALSE))</f>
        <v>SYSTEMHOLD</v>
      </c>
      <c r="E188" s="13">
        <f>VLOOKUP(B188,Datenbank!B:G,6,FALSE)</f>
        <v>1</v>
      </c>
      <c r="F188" s="73">
        <f>IF($A$1=1,"",VLOOKUP(B188,Datenbank!$B$3:$AC$1130,28,FALSE))</f>
        <v>6</v>
      </c>
      <c r="G188" s="108"/>
      <c r="H188" s="71"/>
      <c r="I188" s="109"/>
      <c r="J188" s="71"/>
      <c r="K188" s="109"/>
      <c r="L188" s="71"/>
      <c r="M188" s="109"/>
      <c r="N188" s="71"/>
      <c r="O188" s="109"/>
      <c r="P188" s="71"/>
      <c r="Q188" s="109"/>
      <c r="R188" s="109"/>
      <c r="S188" s="138"/>
      <c r="T188" s="108"/>
      <c r="U188" s="71"/>
      <c r="V188" s="109"/>
      <c r="W188" s="142"/>
      <c r="X188" s="16">
        <f t="shared" si="20"/>
        <v>0</v>
      </c>
      <c r="Y188" s="28">
        <f t="shared" si="21"/>
        <v>0</v>
      </c>
    </row>
    <row r="189" spans="2:25" ht="19.5" hidden="1" thickBot="1" x14ac:dyDescent="0.35">
      <c r="B189" s="55" t="s">
        <v>58</v>
      </c>
      <c r="C189" s="7" t="str">
        <f>IF(AND($Z$1=1,X189=0),"",VLOOKUP(B189,Datenbank!B:C,2,FALSE))</f>
        <v>System 8</v>
      </c>
      <c r="D189" s="7" t="str">
        <f>IF(AND($Z$1=1,X189=0),"",VLOOKUP(B189,Datenbank!B:D,3,FALSE))</f>
        <v>SYSTEMHOLD</v>
      </c>
      <c r="E189" s="13">
        <f>VLOOKUP(B189,Datenbank!B:G,6,FALSE)</f>
        <v>1</v>
      </c>
      <c r="F189" s="73">
        <f>IF($A$1=1,"",VLOOKUP(B189,Datenbank!$B$3:$AC$1130,28,FALSE))</f>
        <v>21</v>
      </c>
      <c r="G189" s="108"/>
      <c r="H189" s="71"/>
      <c r="I189" s="109"/>
      <c r="J189" s="71"/>
      <c r="K189" s="109"/>
      <c r="L189" s="71"/>
      <c r="M189" s="109"/>
      <c r="N189" s="71"/>
      <c r="O189" s="109"/>
      <c r="P189" s="71"/>
      <c r="Q189" s="109"/>
      <c r="R189" s="109"/>
      <c r="S189" s="138"/>
      <c r="T189" s="108"/>
      <c r="U189" s="71"/>
      <c r="V189" s="109"/>
      <c r="W189" s="142"/>
      <c r="X189" s="16">
        <f t="shared" si="20"/>
        <v>0</v>
      </c>
      <c r="Y189" s="28">
        <f t="shared" si="21"/>
        <v>0</v>
      </c>
    </row>
    <row r="190" spans="2:25" ht="19.5" hidden="1" thickBot="1" x14ac:dyDescent="0.35">
      <c r="B190" s="55" t="s">
        <v>59</v>
      </c>
      <c r="C190" s="7" t="str">
        <f>IF(AND($Z$1=1,X190=0),"",VLOOKUP(B190,Datenbank!B:C,2,FALSE))</f>
        <v>System 9</v>
      </c>
      <c r="D190" s="7" t="str">
        <f>IF(AND($Z$1=1,X190=0),"",VLOOKUP(B190,Datenbank!B:D,3,FALSE))</f>
        <v>SYSTEMHOLD</v>
      </c>
      <c r="E190" s="13">
        <f>VLOOKUP(B190,Datenbank!B:G,6,FALSE)</f>
        <v>1</v>
      </c>
      <c r="F190" s="73">
        <f>IF($A$1=1,"",VLOOKUP(B190,Datenbank!$B$3:$AC$1130,28,FALSE))</f>
        <v>15</v>
      </c>
      <c r="G190" s="108"/>
      <c r="H190" s="71"/>
      <c r="I190" s="109"/>
      <c r="J190" s="71"/>
      <c r="K190" s="109"/>
      <c r="L190" s="71"/>
      <c r="M190" s="109"/>
      <c r="N190" s="71"/>
      <c r="O190" s="109"/>
      <c r="P190" s="71"/>
      <c r="Q190" s="109"/>
      <c r="R190" s="109"/>
      <c r="S190" s="138"/>
      <c r="T190" s="108"/>
      <c r="U190" s="71"/>
      <c r="V190" s="109"/>
      <c r="W190" s="142"/>
      <c r="X190" s="16">
        <f t="shared" si="20"/>
        <v>0</v>
      </c>
      <c r="Y190" s="28">
        <f t="shared" si="21"/>
        <v>0</v>
      </c>
    </row>
    <row r="191" spans="2:25" ht="19.5" thickBot="1" x14ac:dyDescent="0.35">
      <c r="B191" s="60" t="s">
        <v>355</v>
      </c>
      <c r="C191" s="7" t="str">
        <f>IF(AND($Z$1=1,X191=0),"",VLOOKUP(B191,Datenbank!B:C,2,FALSE))</f>
        <v>Down Climb Mini</v>
      </c>
      <c r="D191" s="7" t="str">
        <f>IF(AND($Z$1=1,X191=0),"",VLOOKUP(B191,Datenbank!B:D,3,FALSE))</f>
        <v>S</v>
      </c>
      <c r="E191" s="13">
        <f>VLOOKUP(B191,Datenbank!B:G,6,FALSE)</f>
        <v>1</v>
      </c>
      <c r="F191" s="73">
        <f>IF($A$1=1,"",VLOOKUP(B191,Datenbank!$B$3:$AC$1130,28,FALSE))</f>
        <v>11</v>
      </c>
      <c r="G191" s="108"/>
      <c r="H191" s="71"/>
      <c r="I191" s="109"/>
      <c r="J191" s="71"/>
      <c r="K191" s="109"/>
      <c r="L191" s="71"/>
      <c r="M191" s="109"/>
      <c r="N191" s="71"/>
      <c r="O191" s="109"/>
      <c r="P191" s="71"/>
      <c r="Q191" s="109"/>
      <c r="R191" s="109"/>
      <c r="S191" s="138"/>
      <c r="T191" s="108"/>
      <c r="U191" s="71"/>
      <c r="V191" s="109"/>
      <c r="W191" s="142"/>
      <c r="X191" s="16">
        <f t="shared" si="20"/>
        <v>0</v>
      </c>
      <c r="Y191" s="28">
        <f t="shared" si="21"/>
        <v>0</v>
      </c>
    </row>
    <row r="192" spans="2:25" ht="19.5" thickBot="1" x14ac:dyDescent="0.35">
      <c r="B192" s="60" t="s">
        <v>340</v>
      </c>
      <c r="C192" s="7" t="str">
        <f>IF(AND($Z$1=1,X192=0),"",VLOOKUP(B192,Datenbank!B:C,2,FALSE))</f>
        <v>Down Climb Midi</v>
      </c>
      <c r="D192" s="7" t="str">
        <f>IF(AND($Z$1=1,X192=0),"",VLOOKUP(B192,Datenbank!B:D,3,FALSE))</f>
        <v>M</v>
      </c>
      <c r="E192" s="13">
        <f>VLOOKUP(B192,Datenbank!B:G,6,FALSE)</f>
        <v>1</v>
      </c>
      <c r="F192" s="73">
        <f>IF($A$1=1,"",VLOOKUP(B192,Datenbank!$B$3:$AC$1130,28,FALSE))</f>
        <v>12</v>
      </c>
      <c r="G192" s="108"/>
      <c r="H192" s="71"/>
      <c r="I192" s="109"/>
      <c r="J192" s="71"/>
      <c r="K192" s="109"/>
      <c r="L192" s="71"/>
      <c r="M192" s="109"/>
      <c r="N192" s="71"/>
      <c r="O192" s="109"/>
      <c r="P192" s="71"/>
      <c r="Q192" s="109"/>
      <c r="R192" s="109"/>
      <c r="S192" s="138"/>
      <c r="T192" s="108"/>
      <c r="U192" s="71"/>
      <c r="V192" s="109"/>
      <c r="W192" s="142"/>
      <c r="X192" s="16">
        <f t="shared" si="20"/>
        <v>0</v>
      </c>
      <c r="Y192" s="28">
        <f t="shared" si="21"/>
        <v>0</v>
      </c>
    </row>
    <row r="193" spans="2:27" ht="19.5" thickBot="1" x14ac:dyDescent="0.35">
      <c r="B193" s="56" t="s">
        <v>341</v>
      </c>
      <c r="C193" s="50" t="str">
        <f>IF(AND($Z$1=1,X193=0),"",VLOOKUP(B193,Datenbank!B:C,2,FALSE))</f>
        <v>Down Climb Maxi</v>
      </c>
      <c r="D193" s="50" t="str">
        <f>IF(AND($Z$1=1,X193=0),"",VLOOKUP(B193,Datenbank!B:D,3,FALSE))</f>
        <v>L</v>
      </c>
      <c r="E193" s="69">
        <f>VLOOKUP(B193,Datenbank!B:G,6,FALSE)</f>
        <v>1</v>
      </c>
      <c r="F193" s="74">
        <f>IF($A$1=1,"",VLOOKUP(B193,Datenbank!$B$3:$AC$1130,28,FALSE))</f>
        <v>16</v>
      </c>
      <c r="G193" s="110"/>
      <c r="H193" s="75"/>
      <c r="I193" s="111"/>
      <c r="J193" s="75"/>
      <c r="K193" s="111"/>
      <c r="L193" s="75"/>
      <c r="M193" s="111"/>
      <c r="N193" s="75"/>
      <c r="O193" s="111"/>
      <c r="P193" s="75"/>
      <c r="Q193" s="111"/>
      <c r="R193" s="111"/>
      <c r="S193" s="139"/>
      <c r="T193" s="110"/>
      <c r="U193" s="75"/>
      <c r="V193" s="111"/>
      <c r="W193" s="143"/>
      <c r="X193" s="52">
        <f t="shared" si="20"/>
        <v>0</v>
      </c>
      <c r="Y193" s="53">
        <f t="shared" si="21"/>
        <v>0</v>
      </c>
    </row>
    <row r="194" spans="2:27" ht="30" customHeight="1" thickBot="1" x14ac:dyDescent="0.35">
      <c r="B194" s="35" t="s">
        <v>104</v>
      </c>
      <c r="C194" s="35"/>
      <c r="D194" s="35"/>
      <c r="E194" s="35"/>
      <c r="F194" s="57"/>
      <c r="G194" s="18"/>
      <c r="H194" s="18"/>
      <c r="I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21"/>
    </row>
    <row r="195" spans="2:27" ht="19.5" thickBot="1" x14ac:dyDescent="0.35">
      <c r="B195" s="54" t="s">
        <v>489</v>
      </c>
      <c r="C195" s="49" t="str">
        <f>IF(AND($Z$1=1,X195=0),"",VLOOKUP(B195,Datenbank!B:C,2,FALSE))</f>
        <v>Hyppy Kids Set</v>
      </c>
      <c r="D195" s="49" t="str">
        <f>IF(AND($Z$1=1,X195=0),"",VLOOKUP(B195,Datenbank!B:D,3,FALSE))</f>
        <v>M-L</v>
      </c>
      <c r="E195" s="70">
        <f>VLOOKUP(B195,Datenbank!B:G,6,FALSE)</f>
        <v>60</v>
      </c>
      <c r="F195" s="72">
        <f>IF($A$1=1,"",VLOOKUP(B195,Datenbank!$B$3:$AC$1130,28,FALSE))</f>
        <v>565.25</v>
      </c>
      <c r="G195" s="106"/>
      <c r="H195" s="78"/>
      <c r="I195" s="107"/>
      <c r="J195" s="78"/>
      <c r="K195" s="107"/>
      <c r="L195" s="78"/>
      <c r="M195" s="107"/>
      <c r="N195" s="78"/>
      <c r="O195" s="107"/>
      <c r="P195" s="78"/>
      <c r="Q195" s="107"/>
      <c r="R195" s="107"/>
      <c r="S195" s="136"/>
      <c r="T195" s="106"/>
      <c r="U195" s="78"/>
      <c r="V195" s="107"/>
      <c r="W195" s="140"/>
      <c r="X195" s="16">
        <f t="shared" ref="X195:X213" si="22">SUM(G195:W195)*E195</f>
        <v>0</v>
      </c>
      <c r="Y195" s="28">
        <f t="shared" ref="Y195:Y213" si="23">IF($A$1=1,"",SUM(G195:S195)*F195+SUM(T195:W195)*1.05*F195)</f>
        <v>0</v>
      </c>
    </row>
    <row r="196" spans="2:27" ht="19.5" thickBot="1" x14ac:dyDescent="0.35">
      <c r="B196" s="55" t="s">
        <v>483</v>
      </c>
      <c r="C196" s="7" t="str">
        <f>IF(AND($Z$1=1,X196=0),"",VLOOKUP(B196,Datenbank!B:C,2,FALSE))</f>
        <v>Happy Kids 1</v>
      </c>
      <c r="D196" s="7" t="str">
        <f>IF(AND($Z$1=1,X196=0),"",VLOOKUP(B196,Datenbank!B:D,3,FALSE))</f>
        <v>M</v>
      </c>
      <c r="E196" s="13">
        <f>VLOOKUP(B196,Datenbank!B:G,6,FALSE)</f>
        <v>6</v>
      </c>
      <c r="F196" s="73">
        <f>IF($A$1=1,"",VLOOKUP(B196,Datenbank!$B$3:$AC$1130,28,FALSE))</f>
        <v>50</v>
      </c>
      <c r="G196" s="108"/>
      <c r="H196" s="71"/>
      <c r="I196" s="109"/>
      <c r="J196" s="71"/>
      <c r="K196" s="109"/>
      <c r="L196" s="71"/>
      <c r="M196" s="109"/>
      <c r="N196" s="71"/>
      <c r="O196" s="109"/>
      <c r="P196" s="71"/>
      <c r="Q196" s="109"/>
      <c r="R196" s="109"/>
      <c r="S196" s="138"/>
      <c r="T196" s="108"/>
      <c r="U196" s="71"/>
      <c r="V196" s="109"/>
      <c r="W196" s="142"/>
      <c r="X196" s="16">
        <f t="shared" ref="X196" si="24">SUM(G196:W196)*E196</f>
        <v>0</v>
      </c>
      <c r="Y196" s="28">
        <f t="shared" ref="Y196" si="25">IF($A$1=1,"",SUM(G196:S196)*F196+SUM(T196:W196)*1.05*F196)</f>
        <v>0</v>
      </c>
    </row>
    <row r="197" spans="2:27" ht="19.5" thickBot="1" x14ac:dyDescent="0.35">
      <c r="B197" s="55" t="s">
        <v>67</v>
      </c>
      <c r="C197" s="7" t="str">
        <f>IF(AND($Z$1=1,X197=0),"",VLOOKUP(B197,Datenbank!B:C,2,FALSE))</f>
        <v>Happy Kids 2</v>
      </c>
      <c r="D197" s="7" t="str">
        <f>IF(AND($Z$1=1,X197=0),"",VLOOKUP(B197,Datenbank!B:D,3,FALSE))</f>
        <v>M</v>
      </c>
      <c r="E197" s="13">
        <f>VLOOKUP(B197,Datenbank!B:G,6,FALSE)</f>
        <v>6</v>
      </c>
      <c r="F197" s="73">
        <f>IF($A$1=1,"",VLOOKUP(B197,Datenbank!$B$3:$AC$1130,28,FALSE))</f>
        <v>40</v>
      </c>
      <c r="G197" s="108"/>
      <c r="H197" s="71"/>
      <c r="I197" s="109"/>
      <c r="J197" s="71"/>
      <c r="K197" s="109"/>
      <c r="L197" s="71"/>
      <c r="M197" s="109"/>
      <c r="N197" s="71"/>
      <c r="O197" s="109"/>
      <c r="P197" s="71"/>
      <c r="Q197" s="109"/>
      <c r="R197" s="109"/>
      <c r="S197" s="138"/>
      <c r="T197" s="108"/>
      <c r="U197" s="71"/>
      <c r="V197" s="109"/>
      <c r="W197" s="142"/>
      <c r="X197" s="16">
        <f t="shared" si="22"/>
        <v>0</v>
      </c>
      <c r="Y197" s="28">
        <f t="shared" si="23"/>
        <v>0</v>
      </c>
    </row>
    <row r="198" spans="2:27" ht="19.5" thickBot="1" x14ac:dyDescent="0.35">
      <c r="B198" s="55" t="s">
        <v>87</v>
      </c>
      <c r="C198" s="7" t="str">
        <f>IF(AND($Z$1=1,X198=0),"",VLOOKUP(B198,Datenbank!B:C,2,FALSE))</f>
        <v>Happy Kids 3</v>
      </c>
      <c r="D198" s="7" t="str">
        <f>IF(AND($Z$1=1,X198=0),"",VLOOKUP(B198,Datenbank!B:D,3,FALSE))</f>
        <v>M</v>
      </c>
      <c r="E198" s="13">
        <f>VLOOKUP(B198,Datenbank!B:G,6,FALSE)</f>
        <v>6</v>
      </c>
      <c r="F198" s="73">
        <f>IF($A$1=1,"",VLOOKUP(B198,Datenbank!$B$3:$AC$1130,28,FALSE))</f>
        <v>45</v>
      </c>
      <c r="G198" s="108"/>
      <c r="H198" s="71"/>
      <c r="I198" s="109"/>
      <c r="J198" s="71"/>
      <c r="K198" s="109"/>
      <c r="L198" s="71"/>
      <c r="M198" s="109"/>
      <c r="N198" s="71"/>
      <c r="O198" s="109"/>
      <c r="P198" s="71"/>
      <c r="Q198" s="109"/>
      <c r="R198" s="109"/>
      <c r="S198" s="138"/>
      <c r="T198" s="108"/>
      <c r="U198" s="71"/>
      <c r="V198" s="109"/>
      <c r="W198" s="142"/>
      <c r="X198" s="16">
        <f t="shared" si="22"/>
        <v>0</v>
      </c>
      <c r="Y198" s="28">
        <f t="shared" si="23"/>
        <v>0</v>
      </c>
    </row>
    <row r="199" spans="2:27" ht="21.75" thickBot="1" x14ac:dyDescent="0.4">
      <c r="B199" s="55" t="s">
        <v>88</v>
      </c>
      <c r="C199" s="7" t="str">
        <f>IF(AND($Z$1=1,X199=0),"",VLOOKUP(B199,Datenbank!B:C,2,FALSE))</f>
        <v>Happy Kids 4</v>
      </c>
      <c r="D199" s="7" t="str">
        <f>IF(AND($Z$1=1,X199=0),"",VLOOKUP(B199,Datenbank!B:D,3,FALSE))</f>
        <v>M</v>
      </c>
      <c r="E199" s="13">
        <f>VLOOKUP(B199,Datenbank!B:G,6,FALSE)</f>
        <v>6</v>
      </c>
      <c r="F199" s="73">
        <f>IF($A$1=1,"",VLOOKUP(B199,Datenbank!$B$3:$AC$1130,28,FALSE))</f>
        <v>46</v>
      </c>
      <c r="G199" s="108"/>
      <c r="H199" s="71"/>
      <c r="I199" s="109"/>
      <c r="J199" s="71"/>
      <c r="K199" s="109"/>
      <c r="L199" s="71"/>
      <c r="M199" s="109"/>
      <c r="N199" s="71"/>
      <c r="O199" s="109"/>
      <c r="P199" s="71"/>
      <c r="Q199" s="109"/>
      <c r="R199" s="109"/>
      <c r="S199" s="138"/>
      <c r="T199" s="108"/>
      <c r="U199" s="71"/>
      <c r="V199" s="109"/>
      <c r="W199" s="142"/>
      <c r="X199" s="16">
        <f t="shared" si="22"/>
        <v>0</v>
      </c>
      <c r="Y199" s="28">
        <f t="shared" si="23"/>
        <v>0</v>
      </c>
      <c r="Z199" s="43"/>
      <c r="AA199" s="44"/>
    </row>
    <row r="200" spans="2:27" ht="21.75" thickBot="1" x14ac:dyDescent="0.4">
      <c r="B200" s="55" t="s">
        <v>133</v>
      </c>
      <c r="C200" s="7" t="str">
        <f>IF(AND($Z$1=1,X200=0),"",VLOOKUP(B200,Datenbank!B:C,2,FALSE))</f>
        <v>Happy Kids 5</v>
      </c>
      <c r="D200" s="29" t="str">
        <f>IF(AND($Z$1=1,X200=0),"",VLOOKUP(B200,Datenbank!B:D,3,FALSE))</f>
        <v>M</v>
      </c>
      <c r="E200" s="13">
        <f>VLOOKUP(B200,Datenbank!B:G,6,FALSE)</f>
        <v>6</v>
      </c>
      <c r="F200" s="73">
        <f>IF($A$1=1,"",VLOOKUP(B200,Datenbank!$B$3:$AC$1130,28,FALSE))</f>
        <v>54</v>
      </c>
      <c r="G200" s="108"/>
      <c r="H200" s="71"/>
      <c r="I200" s="109"/>
      <c r="J200" s="71"/>
      <c r="K200" s="109"/>
      <c r="L200" s="71"/>
      <c r="M200" s="109"/>
      <c r="N200" s="71"/>
      <c r="O200" s="109"/>
      <c r="P200" s="71"/>
      <c r="Q200" s="109"/>
      <c r="R200" s="109"/>
      <c r="S200" s="138"/>
      <c r="T200" s="108"/>
      <c r="U200" s="71"/>
      <c r="V200" s="109"/>
      <c r="W200" s="142"/>
      <c r="X200" s="16">
        <f t="shared" si="22"/>
        <v>0</v>
      </c>
      <c r="Y200" s="28">
        <f t="shared" si="23"/>
        <v>0</v>
      </c>
      <c r="Z200" s="43"/>
      <c r="AA200" s="44"/>
    </row>
    <row r="201" spans="2:27" ht="21.75" thickBot="1" x14ac:dyDescent="0.4">
      <c r="B201" s="55" t="s">
        <v>134</v>
      </c>
      <c r="C201" s="7" t="str">
        <f>IF(AND($Z$1=1,X201=0),"",VLOOKUP(B201,Datenbank!B:C,2,FALSE))</f>
        <v>Happy Kids 6</v>
      </c>
      <c r="D201" s="29" t="str">
        <f>IF(AND($Z$1=1,X201=0),"",VLOOKUP(B201,Datenbank!B:D,3,FALSE))</f>
        <v>M</v>
      </c>
      <c r="E201" s="13">
        <f>VLOOKUP(B201,Datenbank!B:G,6,FALSE)</f>
        <v>12</v>
      </c>
      <c r="F201" s="73">
        <f>IF($A$1=1,"",VLOOKUP(B201,Datenbank!$B$3:$AC$1130,28,FALSE))</f>
        <v>103</v>
      </c>
      <c r="G201" s="108"/>
      <c r="H201" s="71"/>
      <c r="I201" s="109"/>
      <c r="J201" s="71"/>
      <c r="K201" s="109"/>
      <c r="L201" s="71"/>
      <c r="M201" s="109"/>
      <c r="N201" s="71"/>
      <c r="O201" s="109"/>
      <c r="P201" s="71"/>
      <c r="Q201" s="109"/>
      <c r="R201" s="109"/>
      <c r="S201" s="138"/>
      <c r="T201" s="108"/>
      <c r="U201" s="71"/>
      <c r="V201" s="109"/>
      <c r="W201" s="142"/>
      <c r="X201" s="16">
        <f t="shared" si="22"/>
        <v>0</v>
      </c>
      <c r="Y201" s="28">
        <f t="shared" si="23"/>
        <v>0</v>
      </c>
      <c r="Z201" s="43"/>
      <c r="AA201" s="44"/>
    </row>
    <row r="202" spans="2:27" ht="21.75" thickBot="1" x14ac:dyDescent="0.4">
      <c r="B202" s="55" t="s">
        <v>368</v>
      </c>
      <c r="C202" s="7" t="str">
        <f>IF(AND($Z$1=1,X202=0),"",VLOOKUP(B202,Datenbank!B:C,2,FALSE))</f>
        <v>Happy Kids 7</v>
      </c>
      <c r="D202" s="29" t="str">
        <f>IF(AND($Z$1=1,X202=0),"",VLOOKUP(B202,Datenbank!B:D,3,FALSE))</f>
        <v>L</v>
      </c>
      <c r="E202" s="13">
        <f>VLOOKUP(B202,Datenbank!B:G,6,FALSE)</f>
        <v>6</v>
      </c>
      <c r="F202" s="73">
        <f>IF($A$1=1,"",VLOOKUP(B202,Datenbank!$B$3:$AC$1130,28,FALSE))</f>
        <v>88</v>
      </c>
      <c r="G202" s="108"/>
      <c r="H202" s="71"/>
      <c r="I202" s="109"/>
      <c r="J202" s="71"/>
      <c r="K202" s="109"/>
      <c r="L202" s="71"/>
      <c r="M202" s="109"/>
      <c r="N202" s="71"/>
      <c r="O202" s="109"/>
      <c r="P202" s="71"/>
      <c r="Q202" s="109"/>
      <c r="R202" s="109"/>
      <c r="S202" s="138"/>
      <c r="T202" s="108"/>
      <c r="U202" s="71"/>
      <c r="V202" s="109"/>
      <c r="W202" s="142"/>
      <c r="X202" s="16">
        <f t="shared" si="22"/>
        <v>0</v>
      </c>
      <c r="Y202" s="28">
        <f t="shared" si="23"/>
        <v>0</v>
      </c>
      <c r="Z202" s="43"/>
      <c r="AA202" s="44"/>
    </row>
    <row r="203" spans="2:27" ht="21.75" thickBot="1" x14ac:dyDescent="0.4">
      <c r="B203" s="55" t="s">
        <v>369</v>
      </c>
      <c r="C203" s="7" t="str">
        <f>IF(AND($Z$1=1,X203=0),"",VLOOKUP(B203,Datenbank!B:C,2,FALSE))</f>
        <v>Happy Kids 8</v>
      </c>
      <c r="D203" s="29" t="str">
        <f>IF(AND($Z$1=1,X203=0),"",VLOOKUP(B203,Datenbank!B:D,3,FALSE))</f>
        <v>M</v>
      </c>
      <c r="E203" s="13">
        <f>VLOOKUP(B203,Datenbank!B:G,6,FALSE)</f>
        <v>6</v>
      </c>
      <c r="F203" s="73">
        <f>IF($A$1=1,"",VLOOKUP(B203,Datenbank!$B$3:$AC$1130,28,FALSE))</f>
        <v>82</v>
      </c>
      <c r="G203" s="108"/>
      <c r="H203" s="71"/>
      <c r="I203" s="109"/>
      <c r="J203" s="71"/>
      <c r="K203" s="109"/>
      <c r="L203" s="71"/>
      <c r="M203" s="109"/>
      <c r="N203" s="71"/>
      <c r="O203" s="109"/>
      <c r="P203" s="71"/>
      <c r="Q203" s="109"/>
      <c r="R203" s="109"/>
      <c r="S203" s="138"/>
      <c r="T203" s="108"/>
      <c r="U203" s="71"/>
      <c r="V203" s="109"/>
      <c r="W203" s="142"/>
      <c r="X203" s="16">
        <f t="shared" si="22"/>
        <v>0</v>
      </c>
      <c r="Y203" s="28">
        <f t="shared" si="23"/>
        <v>0</v>
      </c>
      <c r="Z203" s="43"/>
      <c r="AA203" s="44"/>
    </row>
    <row r="204" spans="2:27" ht="21.75" thickBot="1" x14ac:dyDescent="0.4">
      <c r="B204" s="55" t="s">
        <v>370</v>
      </c>
      <c r="C204" s="7" t="str">
        <f>IF(AND($Z$1=1,X204=0),"",VLOOKUP(B204,Datenbank!B:C,2,FALSE))</f>
        <v>Happy Kids 9</v>
      </c>
      <c r="D204" s="29" t="str">
        <f>IF(AND($Z$1=1,X204=0),"",VLOOKUP(B204,Datenbank!B:D,3,FALSE))</f>
        <v>M</v>
      </c>
      <c r="E204" s="13">
        <f>VLOOKUP(B204,Datenbank!B:G,6,FALSE)</f>
        <v>6</v>
      </c>
      <c r="F204" s="73">
        <f>IF($A$1=1,"",VLOOKUP(B204,Datenbank!$B$3:$AC$1130,28,FALSE))</f>
        <v>87</v>
      </c>
      <c r="G204" s="108"/>
      <c r="H204" s="71"/>
      <c r="I204" s="109"/>
      <c r="J204" s="71"/>
      <c r="K204" s="109"/>
      <c r="L204" s="71"/>
      <c r="M204" s="109"/>
      <c r="N204" s="71"/>
      <c r="O204" s="109"/>
      <c r="P204" s="71"/>
      <c r="Q204" s="109"/>
      <c r="R204" s="109"/>
      <c r="S204" s="138"/>
      <c r="T204" s="108"/>
      <c r="U204" s="71"/>
      <c r="V204" s="109"/>
      <c r="W204" s="142"/>
      <c r="X204" s="16">
        <f t="shared" si="22"/>
        <v>0</v>
      </c>
      <c r="Y204" s="28">
        <f t="shared" si="23"/>
        <v>0</v>
      </c>
      <c r="Z204" s="43"/>
      <c r="AA204" s="44"/>
    </row>
    <row r="205" spans="2:27" ht="21.75" thickBot="1" x14ac:dyDescent="0.4">
      <c r="B205" s="55" t="s">
        <v>89</v>
      </c>
      <c r="C205" s="7" t="str">
        <f>IF(AND($Z$1=1,X205=0),"",VLOOKUP(B205,Datenbank!B:C,2,FALSE))</f>
        <v>Tennis</v>
      </c>
      <c r="D205" s="7" t="str">
        <f>IF(AND($Z$1=1,X205=0),"",VLOOKUP(B205,Datenbank!B:D,3,FALSE))</f>
        <v>M</v>
      </c>
      <c r="E205" s="13">
        <f>VLOOKUP(B205,Datenbank!B:G,6,FALSE)</f>
        <v>1</v>
      </c>
      <c r="F205" s="73">
        <f>IF($A$1=1,"",VLOOKUP(B205,Datenbank!$B$3:$AC$1130,28,FALSE))</f>
        <v>11</v>
      </c>
      <c r="G205" s="162"/>
      <c r="H205" s="159"/>
      <c r="I205" s="160"/>
      <c r="J205" s="159"/>
      <c r="K205" s="109"/>
      <c r="L205" s="159"/>
      <c r="M205" s="160"/>
      <c r="N205" s="159"/>
      <c r="O205" s="160"/>
      <c r="P205" s="159"/>
      <c r="Q205" s="160"/>
      <c r="R205" s="160"/>
      <c r="S205" s="161"/>
      <c r="T205" s="162"/>
      <c r="U205" s="159"/>
      <c r="V205" s="160"/>
      <c r="W205" s="163"/>
      <c r="X205" s="16">
        <f t="shared" si="22"/>
        <v>0</v>
      </c>
      <c r="Y205" s="28">
        <f t="shared" si="23"/>
        <v>0</v>
      </c>
      <c r="Z205" s="43"/>
      <c r="AA205" s="44"/>
    </row>
    <row r="206" spans="2:27" ht="21.75" thickBot="1" x14ac:dyDescent="0.4">
      <c r="B206" s="55" t="s">
        <v>36</v>
      </c>
      <c r="C206" s="7" t="str">
        <f>IF(AND($Z$1=1,X206=0),"",VLOOKUP(B206,Datenbank!B:C,2,FALSE))</f>
        <v>Volley</v>
      </c>
      <c r="D206" s="7" t="str">
        <f>IF(AND($Z$1=1,X206=0),"",VLOOKUP(B206,Datenbank!B:D,3,FALSE))</f>
        <v>L</v>
      </c>
      <c r="E206" s="13">
        <f>VLOOKUP(B206,Datenbank!B:G,6,FALSE)</f>
        <v>3</v>
      </c>
      <c r="F206" s="73">
        <f>IF($A$1=1,"",VLOOKUP(B206,Datenbank!$B$3:$AC$1130,28,FALSE))</f>
        <v>53</v>
      </c>
      <c r="G206" s="108"/>
      <c r="H206" s="71"/>
      <c r="I206" s="109"/>
      <c r="J206" s="71"/>
      <c r="K206" s="109"/>
      <c r="L206" s="71"/>
      <c r="M206" s="109"/>
      <c r="N206" s="71"/>
      <c r="O206" s="109"/>
      <c r="P206" s="71"/>
      <c r="Q206" s="109"/>
      <c r="R206" s="109"/>
      <c r="S206" s="138"/>
      <c r="T206" s="108"/>
      <c r="U206" s="71"/>
      <c r="V206" s="109"/>
      <c r="W206" s="142"/>
      <c r="X206" s="16">
        <f t="shared" si="22"/>
        <v>0</v>
      </c>
      <c r="Y206" s="28">
        <f t="shared" si="23"/>
        <v>0</v>
      </c>
      <c r="Z206" s="43"/>
      <c r="AA206" s="44"/>
    </row>
    <row r="207" spans="2:27" ht="21.75" thickBot="1" x14ac:dyDescent="0.4">
      <c r="B207" s="55" t="s">
        <v>75</v>
      </c>
      <c r="C207" s="7" t="str">
        <f>IF(AND($Z$1=1,X207=0),"",VLOOKUP(B207,Datenbank!B:C,2,FALSE))</f>
        <v>Bricks</v>
      </c>
      <c r="D207" s="7" t="str">
        <f>IF(AND($Z$1=1,X207=0),"",VLOOKUP(B207,Datenbank!B:D,3,FALSE))</f>
        <v>M-XL</v>
      </c>
      <c r="E207" s="13">
        <f>VLOOKUP(B207,Datenbank!B:G,6,FALSE)</f>
        <v>3</v>
      </c>
      <c r="F207" s="73">
        <f>IF($A$1=1,"",VLOOKUP(B207,Datenbank!$B$3:$AC$1130,28,FALSE))</f>
        <v>55</v>
      </c>
      <c r="G207" s="108"/>
      <c r="H207" s="71"/>
      <c r="I207" s="109"/>
      <c r="J207" s="71"/>
      <c r="K207" s="109"/>
      <c r="L207" s="71"/>
      <c r="M207" s="109"/>
      <c r="N207" s="71"/>
      <c r="O207" s="109"/>
      <c r="P207" s="71"/>
      <c r="Q207" s="109"/>
      <c r="R207" s="109"/>
      <c r="S207" s="138"/>
      <c r="T207" s="108"/>
      <c r="U207" s="71"/>
      <c r="V207" s="109"/>
      <c r="W207" s="142"/>
      <c r="X207" s="16">
        <f t="shared" si="22"/>
        <v>0</v>
      </c>
      <c r="Y207" s="28">
        <f t="shared" si="23"/>
        <v>0</v>
      </c>
      <c r="Z207" s="43"/>
      <c r="AA207" s="44"/>
    </row>
    <row r="208" spans="2:27" ht="21.75" thickBot="1" x14ac:dyDescent="0.4">
      <c r="B208" s="55" t="s">
        <v>472</v>
      </c>
      <c r="C208" s="7" t="str">
        <f>IF(AND($Z$1=1,X208=0),"",VLOOKUP(B208,Datenbank!B:C,2,FALSE))</f>
        <v>Stick</v>
      </c>
      <c r="D208" s="7" t="str">
        <f>IF(AND($Z$1=1,X208=0),"",VLOOKUP(B208,Datenbank!B:D,3,FALSE))</f>
        <v>M</v>
      </c>
      <c r="E208" s="13">
        <f>VLOOKUP(B208,Datenbank!B:G,6,FALSE)</f>
        <v>1</v>
      </c>
      <c r="F208" s="73">
        <f>IF($A$1=1,"",VLOOKUP(B208,Datenbank!$B$3:$AC$1130,28,FALSE))</f>
        <v>13</v>
      </c>
      <c r="G208" s="108"/>
      <c r="H208" s="71"/>
      <c r="I208" s="109"/>
      <c r="J208" s="71"/>
      <c r="K208" s="109"/>
      <c r="L208" s="71"/>
      <c r="M208" s="109"/>
      <c r="N208" s="71"/>
      <c r="O208" s="109"/>
      <c r="P208" s="71"/>
      <c r="Q208" s="109"/>
      <c r="R208" s="109"/>
      <c r="S208" s="138"/>
      <c r="T208" s="108"/>
      <c r="U208" s="71"/>
      <c r="V208" s="109"/>
      <c r="W208" s="142"/>
      <c r="X208" s="16">
        <f t="shared" ref="X208:X210" si="26">SUM(G208:W208)*E208</f>
        <v>0</v>
      </c>
      <c r="Y208" s="28">
        <f t="shared" ref="Y208:Y210" si="27">IF($A$1=1,"",SUM(G208:S208)*F208+SUM(T208:W208)*1.05*F208)</f>
        <v>0</v>
      </c>
      <c r="Z208" s="43"/>
      <c r="AA208" s="44"/>
    </row>
    <row r="209" spans="2:27" ht="21.75" thickBot="1" x14ac:dyDescent="0.4">
      <c r="B209" s="55" t="s">
        <v>473</v>
      </c>
      <c r="C209" s="7" t="str">
        <f>IF(AND($Z$1=1,X209=0),"",VLOOKUP(B209,Datenbank!B:C,2,FALSE))</f>
        <v>Cup</v>
      </c>
      <c r="D209" s="7" t="str">
        <f>IF(AND($Z$1=1,X209=0),"",VLOOKUP(B209,Datenbank!B:D,3,FALSE))</f>
        <v>M</v>
      </c>
      <c r="E209" s="13">
        <f>VLOOKUP(B209,Datenbank!B:G,6,FALSE)</f>
        <v>1</v>
      </c>
      <c r="F209" s="73">
        <f>IF($A$1=1,"",VLOOKUP(B209,Datenbank!$B$3:$AC$1130,28,FALSE))</f>
        <v>18</v>
      </c>
      <c r="G209" s="108"/>
      <c r="H209" s="71"/>
      <c r="I209" s="109"/>
      <c r="J209" s="71"/>
      <c r="K209" s="109"/>
      <c r="L209" s="71"/>
      <c r="M209" s="109"/>
      <c r="N209" s="71"/>
      <c r="O209" s="109"/>
      <c r="P209" s="71"/>
      <c r="Q209" s="109"/>
      <c r="R209" s="109"/>
      <c r="S209" s="138"/>
      <c r="T209" s="108"/>
      <c r="U209" s="71"/>
      <c r="V209" s="109"/>
      <c r="W209" s="142"/>
      <c r="X209" s="16">
        <f t="shared" si="26"/>
        <v>0</v>
      </c>
      <c r="Y209" s="28">
        <f t="shared" si="27"/>
        <v>0</v>
      </c>
      <c r="Z209" s="43"/>
      <c r="AA209" s="44"/>
    </row>
    <row r="210" spans="2:27" ht="21.75" thickBot="1" x14ac:dyDescent="0.4">
      <c r="B210" s="55" t="s">
        <v>474</v>
      </c>
      <c r="C210" s="7" t="str">
        <f>IF(AND($Z$1=1,X210=0),"",VLOOKUP(B210,Datenbank!B:C,2,FALSE))</f>
        <v>Ring</v>
      </c>
      <c r="D210" s="7" t="str">
        <f>IF(AND($Z$1=1,X210=0),"",VLOOKUP(B210,Datenbank!B:D,3,FALSE))</f>
        <v>M</v>
      </c>
      <c r="E210" s="13">
        <f>VLOOKUP(B210,Datenbank!B:G,6,FALSE)</f>
        <v>1</v>
      </c>
      <c r="F210" s="73">
        <f>IF($A$1=1,"",VLOOKUP(B210,Datenbank!$B$3:$AC$1130,28,FALSE))</f>
        <v>13</v>
      </c>
      <c r="G210" s="108"/>
      <c r="H210" s="71"/>
      <c r="I210" s="109"/>
      <c r="J210" s="71"/>
      <c r="K210" s="109"/>
      <c r="L210" s="71"/>
      <c r="M210" s="109"/>
      <c r="N210" s="71"/>
      <c r="O210" s="109"/>
      <c r="P210" s="71"/>
      <c r="Q210" s="109"/>
      <c r="R210" s="109"/>
      <c r="S210" s="138"/>
      <c r="T210" s="108"/>
      <c r="U210" s="71"/>
      <c r="V210" s="109"/>
      <c r="W210" s="142"/>
      <c r="X210" s="16">
        <f t="shared" si="26"/>
        <v>0</v>
      </c>
      <c r="Y210" s="28">
        <f t="shared" si="27"/>
        <v>0</v>
      </c>
      <c r="Z210" s="43"/>
      <c r="AA210" s="44"/>
    </row>
    <row r="211" spans="2:27" ht="21.75" thickBot="1" x14ac:dyDescent="0.4">
      <c r="B211" s="55" t="s">
        <v>49</v>
      </c>
      <c r="C211" s="7" t="str">
        <f>IF(AND($Z$1=1,X211=0),"",VLOOKUP(B211,Datenbank!B:C,2,FALSE))</f>
        <v>Pipe Typ 1</v>
      </c>
      <c r="D211" s="7" t="str">
        <f>IF(AND($Z$1=1,X211=0),"",VLOOKUP(B211,Datenbank!B:D,3,FALSE))</f>
        <v>L</v>
      </c>
      <c r="E211" s="13">
        <f>VLOOKUP(B211,Datenbank!B:G,6,FALSE)</f>
        <v>1</v>
      </c>
      <c r="F211" s="73">
        <f>IF($A$1=1,"",VLOOKUP(B211,Datenbank!$B$3:$AC$1130,28,FALSE))</f>
        <v>18</v>
      </c>
      <c r="G211" s="108"/>
      <c r="H211" s="71"/>
      <c r="I211" s="109"/>
      <c r="J211" s="71"/>
      <c r="K211" s="109"/>
      <c r="L211" s="71"/>
      <c r="M211" s="109"/>
      <c r="N211" s="71"/>
      <c r="O211" s="109"/>
      <c r="P211" s="71"/>
      <c r="Q211" s="109"/>
      <c r="R211" s="109"/>
      <c r="S211" s="138"/>
      <c r="T211" s="108"/>
      <c r="U211" s="71"/>
      <c r="V211" s="109"/>
      <c r="W211" s="142"/>
      <c r="X211" s="16">
        <f t="shared" si="22"/>
        <v>0</v>
      </c>
      <c r="Y211" s="28">
        <f t="shared" si="23"/>
        <v>0</v>
      </c>
      <c r="Z211" s="43"/>
      <c r="AA211" s="44"/>
    </row>
    <row r="212" spans="2:27" ht="21.75" thickBot="1" x14ac:dyDescent="0.4">
      <c r="B212" s="55" t="s">
        <v>51</v>
      </c>
      <c r="C212" s="7" t="str">
        <f>IF(AND($Z$1=1,X212=0),"",VLOOKUP(B212,Datenbank!B:C,2,FALSE))</f>
        <v>Pipe Typ 2</v>
      </c>
      <c r="D212" s="7" t="str">
        <f>IF(AND($Z$1=1,X212=0),"",VLOOKUP(B212,Datenbank!B:D,3,FALSE))</f>
        <v>L</v>
      </c>
      <c r="E212" s="13">
        <f>VLOOKUP(B212,Datenbank!B:G,6,FALSE)</f>
        <v>1</v>
      </c>
      <c r="F212" s="73">
        <f>IF($A$1=1,"",VLOOKUP(B212,Datenbank!$B$3:$AC$1130,28,FALSE))</f>
        <v>17</v>
      </c>
      <c r="G212" s="108"/>
      <c r="H212" s="71"/>
      <c r="I212" s="109"/>
      <c r="J212" s="71"/>
      <c r="K212" s="109"/>
      <c r="L212" s="71"/>
      <c r="M212" s="109"/>
      <c r="N212" s="71"/>
      <c r="O212" s="109"/>
      <c r="P212" s="71"/>
      <c r="Q212" s="109"/>
      <c r="R212" s="109"/>
      <c r="S212" s="138"/>
      <c r="T212" s="108"/>
      <c r="U212" s="71"/>
      <c r="V212" s="109"/>
      <c r="W212" s="142"/>
      <c r="X212" s="16">
        <f t="shared" si="22"/>
        <v>0</v>
      </c>
      <c r="Y212" s="28">
        <f t="shared" si="23"/>
        <v>0</v>
      </c>
      <c r="Z212" s="43"/>
      <c r="AA212" s="44"/>
    </row>
    <row r="213" spans="2:27" ht="21.75" thickBot="1" x14ac:dyDescent="0.4">
      <c r="B213" s="56" t="s">
        <v>52</v>
      </c>
      <c r="C213" s="50" t="str">
        <f>IF(AND($Z$1=1,X213=0),"",VLOOKUP(B213,Datenbank!B:C,2,FALSE))</f>
        <v>Pipe Typ 1+2</v>
      </c>
      <c r="D213" s="50" t="str">
        <f>IF(AND($Z$1=1,X213=0),"",VLOOKUP(B213,Datenbank!B:D,3,FALSE))</f>
        <v>L</v>
      </c>
      <c r="E213" s="69">
        <f>VLOOKUP(B213,Datenbank!B:G,6,FALSE)</f>
        <v>2</v>
      </c>
      <c r="F213" s="74">
        <f>IF($A$1=1,"",VLOOKUP(B213,Datenbank!$B$3:$AC$1130,28,FALSE))</f>
        <v>32</v>
      </c>
      <c r="G213" s="110"/>
      <c r="H213" s="75"/>
      <c r="I213" s="111"/>
      <c r="J213" s="75"/>
      <c r="K213" s="111"/>
      <c r="L213" s="75"/>
      <c r="M213" s="111"/>
      <c r="N213" s="75"/>
      <c r="O213" s="111"/>
      <c r="P213" s="75"/>
      <c r="Q213" s="111"/>
      <c r="R213" s="111"/>
      <c r="S213" s="139"/>
      <c r="T213" s="110"/>
      <c r="U213" s="75"/>
      <c r="V213" s="111"/>
      <c r="W213" s="143"/>
      <c r="X213" s="52">
        <f t="shared" si="22"/>
        <v>0</v>
      </c>
      <c r="Y213" s="53">
        <f t="shared" si="23"/>
        <v>0</v>
      </c>
      <c r="Z213" s="43"/>
      <c r="AA213" s="44"/>
    </row>
    <row r="214" spans="2:27" ht="21" x14ac:dyDescent="0.35">
      <c r="C214" s="17"/>
      <c r="D214" s="17"/>
      <c r="E214" s="18"/>
      <c r="F214" s="57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9"/>
      <c r="Y214" s="57"/>
      <c r="Z214" s="43"/>
      <c r="AA214" s="44"/>
    </row>
    <row r="215" spans="2:27" ht="71.25" customHeight="1" x14ac:dyDescent="0.35">
      <c r="B215" s="18"/>
      <c r="C215" s="17"/>
      <c r="D215" s="18"/>
      <c r="E215" s="18"/>
      <c r="F215" s="31"/>
      <c r="G215" s="80" t="s">
        <v>411</v>
      </c>
      <c r="H215" s="81" t="s">
        <v>412</v>
      </c>
      <c r="I215" s="91" t="s">
        <v>479</v>
      </c>
      <c r="J215" s="92" t="s">
        <v>413</v>
      </c>
      <c r="K215" s="90" t="s">
        <v>414</v>
      </c>
      <c r="L215" s="82" t="s">
        <v>415</v>
      </c>
      <c r="M215" s="83" t="s">
        <v>416</v>
      </c>
      <c r="N215" s="84" t="s">
        <v>417</v>
      </c>
      <c r="O215" s="93" t="s">
        <v>418</v>
      </c>
      <c r="P215" s="133" t="s">
        <v>419</v>
      </c>
      <c r="Q215" s="85" t="s">
        <v>420</v>
      </c>
      <c r="R215" s="86" t="s">
        <v>421</v>
      </c>
      <c r="S215" s="87" t="s">
        <v>422</v>
      </c>
      <c r="T215" s="88" t="s">
        <v>423</v>
      </c>
      <c r="U215" s="97" t="s">
        <v>424</v>
      </c>
      <c r="V215" s="89" t="s">
        <v>425</v>
      </c>
      <c r="W215" s="90" t="s">
        <v>426</v>
      </c>
      <c r="X215" s="19"/>
      <c r="Y215" s="21"/>
      <c r="Z215" s="44"/>
    </row>
    <row r="216" spans="2:27" ht="18.75" x14ac:dyDescent="0.3">
      <c r="B216" s="18"/>
      <c r="C216" s="45"/>
      <c r="D216" s="233" t="s">
        <v>109</v>
      </c>
      <c r="E216" s="234"/>
      <c r="F216" s="235"/>
      <c r="G216" s="20">
        <f t="shared" ref="G216:W216" si="28">SUM(G11:G214)</f>
        <v>0</v>
      </c>
      <c r="H216" s="20">
        <f t="shared" si="28"/>
        <v>0</v>
      </c>
      <c r="I216" s="20">
        <f t="shared" si="28"/>
        <v>0</v>
      </c>
      <c r="J216" s="20">
        <f t="shared" si="28"/>
        <v>0</v>
      </c>
      <c r="K216" s="20">
        <f t="shared" si="28"/>
        <v>0</v>
      </c>
      <c r="L216" s="20">
        <f t="shared" si="28"/>
        <v>0</v>
      </c>
      <c r="M216" s="20">
        <f t="shared" si="28"/>
        <v>0</v>
      </c>
      <c r="N216" s="20">
        <f t="shared" si="28"/>
        <v>0</v>
      </c>
      <c r="O216" s="20">
        <f t="shared" si="28"/>
        <v>0</v>
      </c>
      <c r="P216" s="20">
        <f t="shared" si="28"/>
        <v>0</v>
      </c>
      <c r="Q216" s="20">
        <f t="shared" si="28"/>
        <v>0</v>
      </c>
      <c r="R216" s="20">
        <f t="shared" si="28"/>
        <v>0</v>
      </c>
      <c r="S216" s="20">
        <f t="shared" si="28"/>
        <v>0</v>
      </c>
      <c r="T216" s="20">
        <f t="shared" si="28"/>
        <v>0</v>
      </c>
      <c r="U216" s="116">
        <f t="shared" si="28"/>
        <v>0</v>
      </c>
      <c r="V216" s="20">
        <f t="shared" si="28"/>
        <v>0</v>
      </c>
      <c r="W216" s="20">
        <f t="shared" si="28"/>
        <v>0</v>
      </c>
      <c r="X216" s="21"/>
      <c r="Y216" s="43"/>
    </row>
    <row r="217" spans="2:27" ht="21" x14ac:dyDescent="0.35">
      <c r="B217" s="18"/>
      <c r="C217" s="45"/>
      <c r="D217" s="233" t="s">
        <v>110</v>
      </c>
      <c r="E217" s="234"/>
      <c r="F217" s="235"/>
      <c r="G217" s="20">
        <f>Berechnung!Y208</f>
        <v>0</v>
      </c>
      <c r="H217" s="20">
        <f>Berechnung!Z208</f>
        <v>0</v>
      </c>
      <c r="I217" s="20">
        <f>Berechnung!AA208</f>
        <v>0</v>
      </c>
      <c r="J217" s="20">
        <f>Berechnung!AB208</f>
        <v>0</v>
      </c>
      <c r="K217" s="20">
        <f>Berechnung!AC208</f>
        <v>0</v>
      </c>
      <c r="L217" s="20">
        <f>Berechnung!AD208</f>
        <v>0</v>
      </c>
      <c r="M217" s="20">
        <f>Berechnung!AE208</f>
        <v>0</v>
      </c>
      <c r="N217" s="20">
        <f>Berechnung!AF208</f>
        <v>0</v>
      </c>
      <c r="O217" s="20">
        <f>Berechnung!AG208</f>
        <v>0</v>
      </c>
      <c r="P217" s="20">
        <f>Berechnung!AH208</f>
        <v>0</v>
      </c>
      <c r="Q217" s="20">
        <f>Berechnung!AI208</f>
        <v>0</v>
      </c>
      <c r="R217" s="20">
        <f>Berechnung!AJ208</f>
        <v>0</v>
      </c>
      <c r="S217" s="20">
        <f>Berechnung!AK208</f>
        <v>0</v>
      </c>
      <c r="T217" s="20">
        <f>Berechnung!AL208</f>
        <v>0</v>
      </c>
      <c r="U217" s="20">
        <f>Berechnung!AM208</f>
        <v>0</v>
      </c>
      <c r="V217" s="20">
        <f>Berechnung!AN208</f>
        <v>0</v>
      </c>
      <c r="W217" s="20">
        <f>Berechnung!AO208</f>
        <v>0</v>
      </c>
      <c r="X217" s="19"/>
      <c r="Y217" s="21"/>
      <c r="Z217" s="44"/>
    </row>
    <row r="218" spans="2:27" ht="21" x14ac:dyDescent="0.35">
      <c r="B218" s="18"/>
      <c r="C218" s="45"/>
      <c r="E218" s="18"/>
      <c r="F218" s="18"/>
      <c r="G218" s="18"/>
      <c r="H218" s="19"/>
      <c r="J218" s="19"/>
      <c r="K218" s="19"/>
      <c r="L218" s="19"/>
      <c r="M218" s="19"/>
      <c r="R218" s="19"/>
      <c r="S218" s="21"/>
      <c r="T218" s="43"/>
      <c r="U218" s="44"/>
    </row>
    <row r="219" spans="2:27" ht="18.75" x14ac:dyDescent="0.3">
      <c r="B219" s="18"/>
      <c r="C219" s="45"/>
      <c r="D219" s="198" t="s">
        <v>347</v>
      </c>
      <c r="E219" s="196"/>
      <c r="F219" s="197"/>
      <c r="G219" s="94">
        <f>Datenbank!H3</f>
        <v>40</v>
      </c>
      <c r="H219" s="94">
        <f>Datenbank!I3</f>
        <v>50</v>
      </c>
      <c r="I219" s="94">
        <f>Datenbank!J3</f>
        <v>60</v>
      </c>
      <c r="J219" s="94">
        <f>Datenbank!K3</f>
        <v>70</v>
      </c>
      <c r="K219" s="94">
        <f>Datenbank!L3</f>
        <v>80</v>
      </c>
      <c r="L219" s="94">
        <f>Datenbank!M3</f>
        <v>90</v>
      </c>
      <c r="M219" s="94">
        <f>Datenbank!N3</f>
        <v>100</v>
      </c>
      <c r="N219" s="94">
        <f>Datenbank!O3</f>
        <v>110</v>
      </c>
      <c r="O219" s="94">
        <f>Datenbank!P3</f>
        <v>120</v>
      </c>
      <c r="P219" s="94">
        <f>Datenbank!Q3</f>
        <v>130</v>
      </c>
      <c r="Q219" s="94">
        <f>Datenbank!R3</f>
        <v>140</v>
      </c>
      <c r="R219" s="94">
        <f>Datenbank!S3</f>
        <v>150</v>
      </c>
      <c r="S219" s="94">
        <f>Datenbank!T3</f>
        <v>160</v>
      </c>
      <c r="T219" s="94">
        <f>Datenbank!U3</f>
        <v>170</v>
      </c>
      <c r="U219" s="94">
        <f>Datenbank!V3</f>
        <v>180</v>
      </c>
      <c r="V219" s="94">
        <f>Datenbank!W3</f>
        <v>190</v>
      </c>
      <c r="W219" s="172"/>
      <c r="X219" s="230" t="s">
        <v>228</v>
      </c>
      <c r="Y219" s="230"/>
    </row>
    <row r="220" spans="2:27" ht="18.75" x14ac:dyDescent="0.3">
      <c r="B220" s="18"/>
      <c r="C220" s="45"/>
      <c r="D220" s="198" t="str">
        <f>IF($A$1=1,"","Screws price per peace")</f>
        <v>Screws price per peace</v>
      </c>
      <c r="E220" s="196"/>
      <c r="F220" s="197"/>
      <c r="G220" s="175">
        <f>IF($A$1=1,"",Datenbank!H2)</f>
        <v>0.2</v>
      </c>
      <c r="H220" s="175">
        <f>IF($A$1=1,"",Datenbank!I2)</f>
        <v>0.25</v>
      </c>
      <c r="I220" s="175">
        <f>IF($A$1=1,"",Datenbank!J2)</f>
        <v>0.25</v>
      </c>
      <c r="J220" s="175">
        <f>IF($A$1=1,"",Datenbank!K2)</f>
        <v>0.3</v>
      </c>
      <c r="K220" s="175">
        <f>IF($A$1=1,"",Datenbank!L2)</f>
        <v>0.4</v>
      </c>
      <c r="L220" s="175">
        <f>IF($A$1=1,"",Datenbank!M2)</f>
        <v>0.5</v>
      </c>
      <c r="M220" s="175">
        <f>IF($A$1=1,"",Datenbank!N2)</f>
        <v>0.5</v>
      </c>
      <c r="N220" s="175">
        <f>IF($A$1=1,"",Datenbank!O2)</f>
        <v>0.65</v>
      </c>
      <c r="O220" s="175">
        <f>IF($A$1=1,"",Datenbank!P2)</f>
        <v>0.7</v>
      </c>
      <c r="P220" s="175">
        <f>IF($A$1=1,"",Datenbank!Q2)</f>
        <v>1</v>
      </c>
      <c r="Q220" s="175">
        <f>IF($A$1=1,"",Datenbank!R2)</f>
        <v>1.1499999999999999</v>
      </c>
      <c r="R220" s="175">
        <f>IF($A$1=1,"",Datenbank!S2)</f>
        <v>2.4</v>
      </c>
      <c r="S220" s="175">
        <f>IF($A$1=1,"",Datenbank!T2)</f>
        <v>2.4500000000000002</v>
      </c>
      <c r="T220" s="175">
        <f>IF($A$1=1,"",Datenbank!U2)</f>
        <v>2.4500000000000002</v>
      </c>
      <c r="U220" s="175">
        <f>IF($A$1=1,"",Datenbank!V2)</f>
        <v>2.4500000000000002</v>
      </c>
      <c r="V220" s="175">
        <f>IF($A$1=1,"",Datenbank!W2)</f>
        <v>2.5</v>
      </c>
      <c r="W220" s="173"/>
      <c r="X220" s="211">
        <f>IF($A$1=1,"",Datenbank!X2)</f>
        <v>0.1</v>
      </c>
      <c r="Y220" s="212"/>
    </row>
    <row r="221" spans="2:27" ht="18.75" x14ac:dyDescent="0.3">
      <c r="B221" s="18"/>
      <c r="C221" s="45"/>
      <c r="D221" s="198" t="s">
        <v>349</v>
      </c>
      <c r="E221" s="196"/>
      <c r="F221" s="197"/>
      <c r="G221" s="174">
        <f>Berechnung!F208</f>
        <v>0</v>
      </c>
      <c r="H221" s="174">
        <f>Berechnung!G208</f>
        <v>0</v>
      </c>
      <c r="I221" s="174">
        <f>Berechnung!H208</f>
        <v>0</v>
      </c>
      <c r="J221" s="174">
        <f>Berechnung!I208</f>
        <v>0</v>
      </c>
      <c r="K221" s="174">
        <f>Berechnung!J208</f>
        <v>0</v>
      </c>
      <c r="L221" s="174">
        <f>Berechnung!K208</f>
        <v>0</v>
      </c>
      <c r="M221" s="174">
        <f>Berechnung!L208</f>
        <v>0</v>
      </c>
      <c r="N221" s="174">
        <f>Berechnung!M208</f>
        <v>0</v>
      </c>
      <c r="O221" s="174">
        <f>Berechnung!N208</f>
        <v>0</v>
      </c>
      <c r="P221" s="174">
        <f>Berechnung!O208</f>
        <v>0</v>
      </c>
      <c r="Q221" s="174">
        <f>Berechnung!P208</f>
        <v>0</v>
      </c>
      <c r="R221" s="174">
        <f>Berechnung!Q208</f>
        <v>0</v>
      </c>
      <c r="S221" s="174">
        <f>Berechnung!R208</f>
        <v>0</v>
      </c>
      <c r="T221" s="174">
        <f>Berechnung!S208</f>
        <v>0</v>
      </c>
      <c r="U221" s="174">
        <f>Berechnung!T208</f>
        <v>0</v>
      </c>
      <c r="V221" s="174">
        <f>Berechnung!U208</f>
        <v>0</v>
      </c>
      <c r="W221" s="95"/>
      <c r="X221" s="231">
        <f>Berechnung!V208</f>
        <v>0</v>
      </c>
      <c r="Y221" s="232"/>
    </row>
    <row r="222" spans="2:27" ht="18.75" x14ac:dyDescent="0.3">
      <c r="B222" s="18"/>
      <c r="C222" s="45"/>
      <c r="D222" s="198" t="str">
        <f>IF($A$1=1,"","Screws price (net) total")</f>
        <v>Screws price (net) total</v>
      </c>
      <c r="E222" s="196"/>
      <c r="F222" s="197"/>
      <c r="G222" s="176">
        <f>IF($A$1=1,"",IF($K$6="Bolts only",G221*G220,IF($K$6="Bolts&amp;Spax",G221*G220,0)))</f>
        <v>0</v>
      </c>
      <c r="H222" s="176">
        <f t="shared" ref="H222:Q222" si="29">IF($A$1=1,"",IF($K$6="Bolts only",H221*H220,IF($K$6="Bolts&amp;Spax",H221*H220,0)))</f>
        <v>0</v>
      </c>
      <c r="I222" s="176">
        <f t="shared" si="29"/>
        <v>0</v>
      </c>
      <c r="J222" s="176">
        <f t="shared" si="29"/>
        <v>0</v>
      </c>
      <c r="K222" s="176">
        <f t="shared" si="29"/>
        <v>0</v>
      </c>
      <c r="L222" s="176">
        <f t="shared" si="29"/>
        <v>0</v>
      </c>
      <c r="M222" s="176">
        <f t="shared" si="29"/>
        <v>0</v>
      </c>
      <c r="N222" s="176">
        <f t="shared" si="29"/>
        <v>0</v>
      </c>
      <c r="O222" s="176">
        <f t="shared" si="29"/>
        <v>0</v>
      </c>
      <c r="P222" s="176">
        <f t="shared" si="29"/>
        <v>0</v>
      </c>
      <c r="Q222" s="176">
        <f t="shared" si="29"/>
        <v>0</v>
      </c>
      <c r="R222" s="176">
        <f t="shared" ref="R222:V222" si="30">IF($A$1=1,"",IF($K$6="Bolts only",R221*R220,IF($K$6="Bolts&amp;Spax",R221*R220,0)))</f>
        <v>0</v>
      </c>
      <c r="S222" s="176">
        <f t="shared" si="30"/>
        <v>0</v>
      </c>
      <c r="T222" s="176">
        <f t="shared" si="30"/>
        <v>0</v>
      </c>
      <c r="U222" s="176">
        <f t="shared" si="30"/>
        <v>0</v>
      </c>
      <c r="V222" s="176">
        <f t="shared" si="30"/>
        <v>0</v>
      </c>
      <c r="W222" s="177"/>
      <c r="X222" s="227">
        <f>IF($A$1=1,"",IF(K6="Spax only",X221*X220,IF(K6="Bolts&amp;Spax",X221*X220,0)))</f>
        <v>0</v>
      </c>
      <c r="Y222" s="228"/>
    </row>
    <row r="223" spans="2:27" ht="21" x14ac:dyDescent="0.35">
      <c r="B223" s="18"/>
      <c r="C223" s="45"/>
      <c r="E223" s="18"/>
      <c r="F223" s="18"/>
      <c r="G223" s="18"/>
      <c r="H223" s="19"/>
      <c r="J223" s="19"/>
      <c r="K223" s="19"/>
      <c r="L223" s="19"/>
      <c r="M223" s="19"/>
      <c r="R223" s="19"/>
      <c r="S223" s="21"/>
      <c r="T223" s="43"/>
      <c r="U223" s="44"/>
    </row>
    <row r="224" spans="2:27" ht="21" x14ac:dyDescent="0.35">
      <c r="B224" s="18"/>
      <c r="C224" s="45"/>
      <c r="D224" s="195" t="s">
        <v>108</v>
      </c>
      <c r="E224" s="196"/>
      <c r="F224" s="197"/>
      <c r="G224" s="198">
        <f>SUM(G216:W216)</f>
        <v>0</v>
      </c>
      <c r="H224" s="199"/>
      <c r="I224" s="200"/>
      <c r="K224" s="19"/>
      <c r="L224" s="19"/>
      <c r="M224" s="19"/>
      <c r="R224" s="21"/>
      <c r="S224" s="21"/>
      <c r="T224" s="43"/>
      <c r="U224" s="44"/>
    </row>
    <row r="225" spans="2:21" ht="21" x14ac:dyDescent="0.35">
      <c r="B225" s="18"/>
      <c r="C225" s="45"/>
      <c r="D225" s="195" t="s">
        <v>111</v>
      </c>
      <c r="E225" s="196"/>
      <c r="F225" s="197"/>
      <c r="G225" s="198">
        <f>SUM(G217:W217)</f>
        <v>0</v>
      </c>
      <c r="H225" s="199"/>
      <c r="I225" s="200"/>
      <c r="K225" s="19"/>
      <c r="L225" s="19"/>
      <c r="M225" s="19"/>
      <c r="R225" s="21"/>
      <c r="S225" s="21"/>
      <c r="T225" s="43"/>
      <c r="U225" s="44"/>
    </row>
    <row r="226" spans="2:21" ht="21" x14ac:dyDescent="0.35">
      <c r="B226" s="18"/>
      <c r="C226" s="45"/>
      <c r="D226" s="195" t="str">
        <f>IF(A1=1,"","Total price holds")</f>
        <v>Total price holds</v>
      </c>
      <c r="E226" s="196"/>
      <c r="F226" s="197"/>
      <c r="G226" s="201">
        <f>IF(A1=1,"",SUM(Y11:Y214))</f>
        <v>0</v>
      </c>
      <c r="H226" s="202"/>
      <c r="I226" s="203"/>
      <c r="K226" s="19"/>
      <c r="L226" s="19"/>
      <c r="M226" s="19"/>
      <c r="R226" s="21"/>
      <c r="S226" s="21"/>
      <c r="T226" s="43"/>
      <c r="U226" s="44"/>
    </row>
    <row r="227" spans="2:21" ht="21" x14ac:dyDescent="0.35">
      <c r="B227" s="18"/>
      <c r="C227" s="45"/>
      <c r="D227" s="195" t="str">
        <f>IF(A1=1,"","Total price screws")</f>
        <v>Total price screws</v>
      </c>
      <c r="E227" s="196"/>
      <c r="F227" s="197"/>
      <c r="G227" s="201">
        <f>IF(A1=1,"",SUM(G222:Y222))</f>
        <v>0</v>
      </c>
      <c r="H227" s="202"/>
      <c r="I227" s="203"/>
      <c r="K227" s="19"/>
      <c r="L227" s="19"/>
      <c r="M227" s="19"/>
      <c r="N227" s="19"/>
      <c r="O227" s="19"/>
      <c r="P227" s="19"/>
      <c r="Q227" s="19"/>
      <c r="R227" s="21"/>
      <c r="S227" s="21"/>
      <c r="T227" s="43"/>
      <c r="U227" s="44"/>
    </row>
    <row r="228" spans="2:21" ht="21" x14ac:dyDescent="0.35">
      <c r="B228" s="18"/>
      <c r="C228" s="45"/>
      <c r="D228" s="46"/>
      <c r="J228" s="19"/>
      <c r="K228" s="19"/>
      <c r="L228" s="19"/>
      <c r="M228" s="19"/>
      <c r="N228" s="19"/>
      <c r="O228" s="19"/>
      <c r="P228" s="19"/>
      <c r="Q228" s="19"/>
      <c r="R228" s="21"/>
      <c r="S228" s="21"/>
      <c r="T228" s="43"/>
      <c r="U228" s="44"/>
    </row>
    <row r="229" spans="2:21" ht="21" hidden="1" x14ac:dyDescent="0.35">
      <c r="C229" s="67"/>
      <c r="R229" s="21"/>
      <c r="S229" s="21"/>
      <c r="T229" s="43"/>
      <c r="U229" s="44"/>
    </row>
    <row r="230" spans="2:21" ht="21" hidden="1" x14ac:dyDescent="0.35">
      <c r="C230" s="68"/>
      <c r="R230" s="21"/>
      <c r="S230" s="21"/>
      <c r="T230" s="43"/>
      <c r="U230" s="44"/>
    </row>
    <row r="231" spans="2:21" ht="21" hidden="1" x14ac:dyDescent="0.35">
      <c r="C231" s="68"/>
      <c r="R231" s="21"/>
      <c r="S231" s="21"/>
      <c r="T231" s="43"/>
      <c r="U231" s="44"/>
    </row>
    <row r="232" spans="2:21" ht="21" hidden="1" x14ac:dyDescent="0.35">
      <c r="C232" s="68"/>
      <c r="R232" s="21"/>
      <c r="S232" s="21"/>
      <c r="T232" s="43"/>
      <c r="U232" s="44"/>
    </row>
    <row r="233" spans="2:21" ht="21" hidden="1" x14ac:dyDescent="0.35">
      <c r="C233" s="68"/>
      <c r="R233" s="21"/>
      <c r="S233" s="21"/>
      <c r="T233" s="43"/>
      <c r="U233" s="44"/>
    </row>
    <row r="234" spans="2:21" ht="21" hidden="1" x14ac:dyDescent="0.35">
      <c r="C234" s="68"/>
      <c r="R234" s="21"/>
      <c r="S234" s="21"/>
      <c r="T234" s="21"/>
      <c r="U234" s="47"/>
    </row>
    <row r="235" spans="2:21" ht="21" hidden="1" x14ac:dyDescent="0.35">
      <c r="C235" s="68"/>
      <c r="R235" s="21"/>
      <c r="S235" s="21"/>
      <c r="T235" s="21"/>
    </row>
    <row r="236" spans="2:21" ht="21" hidden="1" x14ac:dyDescent="0.35">
      <c r="C236" s="68"/>
      <c r="R236" s="21"/>
      <c r="S236" s="21"/>
      <c r="T236" s="21"/>
    </row>
    <row r="237" spans="2:21" ht="21" hidden="1" x14ac:dyDescent="0.35">
      <c r="C237" s="68"/>
      <c r="R237" s="21"/>
      <c r="S237" s="21"/>
      <c r="T237" s="21"/>
    </row>
    <row r="238" spans="2:21" ht="21" hidden="1" x14ac:dyDescent="0.35">
      <c r="C238" s="68"/>
      <c r="R238" s="21"/>
      <c r="S238" s="21"/>
      <c r="T238" s="21"/>
    </row>
    <row r="239" spans="2:21" hidden="1" x14ac:dyDescent="0.25">
      <c r="R239" s="21"/>
      <c r="S239" s="21"/>
      <c r="T239" s="21"/>
    </row>
    <row r="240" spans="2:21" hidden="1" x14ac:dyDescent="0.25">
      <c r="R240" s="21"/>
      <c r="S240" s="21"/>
      <c r="T240" s="21"/>
    </row>
    <row r="241" spans="1:26" hidden="1" x14ac:dyDescent="0.25">
      <c r="R241" s="21"/>
      <c r="S241" s="21"/>
      <c r="T241" s="21"/>
    </row>
    <row r="242" spans="1:26" hidden="1" x14ac:dyDescent="0.25">
      <c r="R242" s="21"/>
      <c r="S242" s="21"/>
      <c r="T242" s="21"/>
    </row>
    <row r="243" spans="1:26" hidden="1" x14ac:dyDescent="0.25">
      <c r="R243" s="21"/>
      <c r="S243" s="21"/>
      <c r="T243" s="21"/>
    </row>
    <row r="244" spans="1:26" hidden="1" x14ac:dyDescent="0.25">
      <c r="R244" s="21"/>
      <c r="S244" s="21"/>
      <c r="T244" s="21"/>
    </row>
    <row r="245" spans="1:26" hidden="1" x14ac:dyDescent="0.25">
      <c r="R245" s="21"/>
      <c r="S245" s="21"/>
    </row>
    <row r="246" spans="1:26" hidden="1" x14ac:dyDescent="0.25">
      <c r="R246" s="48"/>
      <c r="S246" s="48"/>
    </row>
    <row r="247" spans="1:26" hidden="1" x14ac:dyDescent="0.25">
      <c r="R247" s="48"/>
      <c r="S247" s="48"/>
    </row>
    <row r="248" spans="1:26" hidden="1" x14ac:dyDescent="0.25">
      <c r="R248" s="48"/>
      <c r="S248" s="48"/>
    </row>
    <row r="249" spans="1:26" hidden="1" x14ac:dyDescent="0.25">
      <c r="R249" s="48"/>
      <c r="S249" s="48"/>
    </row>
    <row r="250" spans="1:26" hidden="1" x14ac:dyDescent="0.25">
      <c r="R250" s="21"/>
      <c r="S250" s="21"/>
    </row>
    <row r="251" spans="1:26" x14ac:dyDescent="0.25">
      <c r="B251" s="192" t="s">
        <v>358</v>
      </c>
      <c r="C251" s="192"/>
      <c r="D251" s="192"/>
    </row>
    <row r="252" spans="1:26" x14ac:dyDescent="0.25">
      <c r="A252" s="113">
        <v>19</v>
      </c>
      <c r="B252" s="192" t="s">
        <v>427</v>
      </c>
      <c r="C252" s="192"/>
      <c r="D252" s="192"/>
      <c r="E252" s="192"/>
      <c r="F252" s="192"/>
      <c r="G252" s="192"/>
      <c r="H252" s="192"/>
      <c r="I252" s="192"/>
      <c r="Z252" s="113"/>
    </row>
    <row r="259" spans="2:26" x14ac:dyDescent="0.25"/>
    <row r="260" spans="2:26" x14ac:dyDescent="0.25"/>
    <row r="268" spans="2:26" hidden="1" x14ac:dyDescent="0.25">
      <c r="B268" s="165"/>
    </row>
    <row r="269" spans="2:26" hidden="1" x14ac:dyDescent="0.25">
      <c r="Z269" s="113"/>
    </row>
    <row r="273" spans="1:26" x14ac:dyDescent="0.25"/>
    <row r="274" spans="1:26" x14ac:dyDescent="0.25"/>
    <row r="275" spans="1:26" hidden="1" x14ac:dyDescent="0.25">
      <c r="A275" s="113">
        <v>19</v>
      </c>
      <c r="Z275" s="184"/>
    </row>
  </sheetData>
  <sheetProtection algorithmName="SHA-512" hashValue="+9UTzWBXVvwr38CcJesmmLlbzEXk7cOFMmkvHGBvrrjBj5lCIs2fg/I3m2e/A7Ld/4TVi8xSX3Q2RiV1/o5QcA==" saltValue="Z8ent1dgSB0gbB9hr8yJeg==" spinCount="100000" sheet="1" selectLockedCells="1"/>
  <mergeCells count="39">
    <mergeCell ref="I1:M1"/>
    <mergeCell ref="X222:Y222"/>
    <mergeCell ref="D227:F227"/>
    <mergeCell ref="G227:I227"/>
    <mergeCell ref="D220:F220"/>
    <mergeCell ref="K5:M5"/>
    <mergeCell ref="K6:M6"/>
    <mergeCell ref="D222:F222"/>
    <mergeCell ref="X219:Y219"/>
    <mergeCell ref="X221:Y221"/>
    <mergeCell ref="D216:F216"/>
    <mergeCell ref="D217:F217"/>
    <mergeCell ref="B6:F6"/>
    <mergeCell ref="D219:F219"/>
    <mergeCell ref="D221:F221"/>
    <mergeCell ref="U8:X8"/>
    <mergeCell ref="W4:Y4"/>
    <mergeCell ref="X220:Y220"/>
    <mergeCell ref="W5:Y5"/>
    <mergeCell ref="W6:Y6"/>
    <mergeCell ref="S4:V4"/>
    <mergeCell ref="S6:V6"/>
    <mergeCell ref="S5:V5"/>
    <mergeCell ref="B252:I252"/>
    <mergeCell ref="S3:V3"/>
    <mergeCell ref="W3:Y3"/>
    <mergeCell ref="B251:D251"/>
    <mergeCell ref="B1:D2"/>
    <mergeCell ref="D224:F224"/>
    <mergeCell ref="D225:F225"/>
    <mergeCell ref="D226:F226"/>
    <mergeCell ref="G224:I224"/>
    <mergeCell ref="G225:I225"/>
    <mergeCell ref="G226:I226"/>
    <mergeCell ref="K3:M3"/>
    <mergeCell ref="I3:J3"/>
    <mergeCell ref="C5:F5"/>
    <mergeCell ref="C4:F4"/>
    <mergeCell ref="C3:F3"/>
  </mergeCells>
  <phoneticPr fontId="9" type="noConversion"/>
  <dataValidations count="3">
    <dataValidation type="list" showInputMessage="1" showErrorMessage="1" promptTitle="Should screws be included?" prompt="If screws should be added, the total price will be adjusted automatically. The screw price is displayed at the end of the table" sqref="K6" xr:uid="{C3C49E7F-0F6A-4D8B-AD06-37FA82EA6AF1}">
      <formula1>"No,Spax only,Bolts only,Bolts&amp;Spax"</formula1>
    </dataValidation>
    <dataValidation type="list" allowBlank="1" showInputMessage="1" showErrorMessage="1" promptTitle="Packing options" prompt="Single: All sets are packed in a single carton_x000a_Bundle: The sets are packed together in as few boxes as possible to save packaging material" sqref="K5" xr:uid="{51679D3B-4D07-4FC7-B62A-093D0F79114E}">
      <formula1>"Select,Bundle,Single"</formula1>
    </dataValidation>
    <dataValidation type="whole" allowBlank="1" showErrorMessage="1" errorTitle="Fehlerhaften Wert eingegeben" error="Bitte geben Sie eine positive ganze Zahl ohne Leerzeichen ein." sqref="G10:W214" xr:uid="{00000000-0002-0000-0000-000001000000}">
      <formula1>0</formula1>
      <formula2>9999</formula2>
    </dataValidation>
  </dataValidations>
  <pageMargins left="0.23622047244094491" right="0.23622047244094491" top="0.74803149606299213" bottom="0.74803149606299213" header="0.31496062992125984" footer="0.31496062992125984"/>
  <pageSetup paperSize="9" scale="54" fitToHeight="0" orientation="portrait" r:id="rId1"/>
  <headerFooter>
    <oddFooter>&amp;R&amp;9V.1.3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pageSetUpPr fitToPage="1"/>
  </sheetPr>
  <dimension ref="B1:AI287"/>
  <sheetViews>
    <sheetView zoomScale="85" zoomScaleNormal="85" workbookViewId="0">
      <pane ySplit="3" topLeftCell="A4" activePane="bottomLeft" state="frozen"/>
      <selection activeCell="O137" sqref="O137"/>
      <selection pane="bottomLeft" activeCell="C189" sqref="C189"/>
    </sheetView>
  </sheetViews>
  <sheetFormatPr baseColWidth="10" defaultRowHeight="15.75" zeroHeight="1" x14ac:dyDescent="0.25"/>
  <cols>
    <col min="2" max="2" width="11.25" style="146"/>
    <col min="3" max="3" width="22.125" customWidth="1"/>
    <col min="4" max="5" width="14.125" customWidth="1"/>
    <col min="6" max="6" width="17.625" customWidth="1"/>
    <col min="7" max="7" width="8" customWidth="1"/>
    <col min="8" max="23" width="5.75" customWidth="1"/>
    <col min="24" max="24" width="7.375" customWidth="1"/>
    <col min="25" max="26" width="6.125" customWidth="1"/>
    <col min="30" max="31" width="5" customWidth="1"/>
  </cols>
  <sheetData>
    <row r="1" spans="2:35" ht="16.5" thickBot="1" x14ac:dyDescent="0.3">
      <c r="I1" s="3" t="s">
        <v>26</v>
      </c>
      <c r="AA1" s="3" t="s">
        <v>6</v>
      </c>
      <c r="AB1" s="3"/>
      <c r="AF1" t="s">
        <v>7</v>
      </c>
    </row>
    <row r="2" spans="2:35" ht="16.5" thickBot="1" x14ac:dyDescent="0.3">
      <c r="F2" s="166" t="s">
        <v>346</v>
      </c>
      <c r="G2" s="167"/>
      <c r="H2" s="168">
        <v>0.2</v>
      </c>
      <c r="I2" s="169">
        <v>0.25</v>
      </c>
      <c r="J2" s="170">
        <v>0.25</v>
      </c>
      <c r="K2" s="170">
        <v>0.3</v>
      </c>
      <c r="L2" s="170">
        <v>0.4</v>
      </c>
      <c r="M2" s="170">
        <v>0.5</v>
      </c>
      <c r="N2" s="170">
        <v>0.5</v>
      </c>
      <c r="O2" s="170">
        <v>0.65</v>
      </c>
      <c r="P2" s="170">
        <v>0.7</v>
      </c>
      <c r="Q2" s="170">
        <v>1</v>
      </c>
      <c r="R2" s="170">
        <v>1.1499999999999999</v>
      </c>
      <c r="S2" s="170">
        <v>2.4</v>
      </c>
      <c r="T2" s="170">
        <v>2.4500000000000002</v>
      </c>
      <c r="U2" s="170">
        <v>2.4500000000000002</v>
      </c>
      <c r="V2" s="170">
        <v>2.4500000000000002</v>
      </c>
      <c r="W2" s="170">
        <v>2.5</v>
      </c>
      <c r="X2" s="171">
        <v>0.1</v>
      </c>
      <c r="AA2" s="3"/>
      <c r="AB2" s="3"/>
    </row>
    <row r="3" spans="2:35" ht="18.75" x14ac:dyDescent="0.3">
      <c r="B3" s="146" t="s">
        <v>28</v>
      </c>
      <c r="D3" t="s">
        <v>303</v>
      </c>
      <c r="E3" t="s">
        <v>304</v>
      </c>
      <c r="F3" t="s">
        <v>302</v>
      </c>
      <c r="G3" t="s">
        <v>238</v>
      </c>
      <c r="H3" s="2">
        <v>40</v>
      </c>
      <c r="I3" s="2">
        <v>50</v>
      </c>
      <c r="J3" s="2">
        <v>60</v>
      </c>
      <c r="K3" s="2">
        <v>70</v>
      </c>
      <c r="L3" s="2">
        <v>80</v>
      </c>
      <c r="M3" s="2">
        <v>90</v>
      </c>
      <c r="N3" s="2">
        <v>100</v>
      </c>
      <c r="O3" s="2">
        <v>110</v>
      </c>
      <c r="P3" s="2">
        <v>120</v>
      </c>
      <c r="Q3" s="2">
        <v>130</v>
      </c>
      <c r="R3" s="2">
        <v>140</v>
      </c>
      <c r="S3" s="2">
        <v>150</v>
      </c>
      <c r="T3" s="2">
        <v>160</v>
      </c>
      <c r="U3" s="2">
        <v>170</v>
      </c>
      <c r="V3" s="2">
        <v>180</v>
      </c>
      <c r="W3" s="2">
        <v>190</v>
      </c>
      <c r="X3" s="8" t="s">
        <v>77</v>
      </c>
      <c r="AA3">
        <f>HOLDS!A252</f>
        <v>19</v>
      </c>
      <c r="AB3" t="s">
        <v>4</v>
      </c>
      <c r="AC3" t="s">
        <v>345</v>
      </c>
      <c r="AF3" t="s">
        <v>8</v>
      </c>
      <c r="AI3" t="s">
        <v>210</v>
      </c>
    </row>
    <row r="4" spans="2:35" ht="18.75" x14ac:dyDescent="0.3">
      <c r="B4" s="147" t="s">
        <v>307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5"/>
      <c r="P4" s="25"/>
      <c r="Q4" s="6"/>
      <c r="R4" s="25"/>
      <c r="S4" s="25"/>
      <c r="T4" s="25"/>
      <c r="U4" s="25"/>
      <c r="V4" s="25"/>
      <c r="W4" s="25"/>
      <c r="X4" s="10"/>
      <c r="Y4" s="4"/>
      <c r="Z4" s="4"/>
      <c r="AA4" s="24" t="s">
        <v>140</v>
      </c>
      <c r="AB4" s="24"/>
      <c r="AC4" s="24"/>
      <c r="AD4" s="10"/>
      <c r="AE4" s="10"/>
      <c r="AF4" s="24"/>
    </row>
    <row r="5" spans="2:35" ht="18.75" x14ac:dyDescent="0.3">
      <c r="B5" s="148" t="s">
        <v>485</v>
      </c>
      <c r="C5" s="187" t="s">
        <v>490</v>
      </c>
      <c r="D5" s="7" t="str">
        <f>CONCATENATE(E5,F5)</f>
        <v>S-XL</v>
      </c>
      <c r="E5" s="7" t="s">
        <v>480</v>
      </c>
      <c r="F5" s="7"/>
      <c r="G5" s="7">
        <f>SUM(G9:G24)</f>
        <v>96</v>
      </c>
      <c r="H5" s="7">
        <f t="shared" ref="H5:X5" si="0">SUM(H9:H24)</f>
        <v>1</v>
      </c>
      <c r="I5" s="7">
        <f t="shared" si="0"/>
        <v>15</v>
      </c>
      <c r="J5" s="7">
        <f t="shared" si="0"/>
        <v>24</v>
      </c>
      <c r="K5" s="7">
        <f t="shared" si="0"/>
        <v>18</v>
      </c>
      <c r="L5" s="7">
        <f t="shared" si="0"/>
        <v>4</v>
      </c>
      <c r="M5" s="7">
        <f t="shared" si="0"/>
        <v>1</v>
      </c>
      <c r="N5" s="7">
        <f t="shared" si="0"/>
        <v>3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  <c r="V5" s="7">
        <f t="shared" si="0"/>
        <v>0</v>
      </c>
      <c r="W5" s="7">
        <f t="shared" si="0"/>
        <v>0</v>
      </c>
      <c r="X5" s="7">
        <f t="shared" si="0"/>
        <v>164</v>
      </c>
      <c r="Y5" s="118"/>
      <c r="Z5" s="118"/>
      <c r="AA5" s="24">
        <f>AC5*($AA$3/100+1)</f>
        <v>1047.9734999999998</v>
      </c>
      <c r="AB5" s="7">
        <f>SUM(AB9:AB24)*0.95</f>
        <v>880.65</v>
      </c>
      <c r="AC5" s="24">
        <f>AB5*(1+HOLDS!$Z$252/100)</f>
        <v>880.65</v>
      </c>
      <c r="AD5" s="10"/>
      <c r="AE5" s="10"/>
      <c r="AF5" s="7">
        <f>SUM(AF9:AF24)*0.95</f>
        <v>71.297500000000014</v>
      </c>
      <c r="AG5" s="119" t="str">
        <f>PROPER(C5)</f>
        <v>Northern Lights Set (4-19)</v>
      </c>
      <c r="AH5" s="119"/>
      <c r="AI5" s="119">
        <v>1</v>
      </c>
    </row>
    <row r="6" spans="2:35" ht="18.75" x14ac:dyDescent="0.3">
      <c r="B6" s="148" t="s">
        <v>239</v>
      </c>
      <c r="C6" s="7" t="s">
        <v>261</v>
      </c>
      <c r="D6" s="7" t="str">
        <f>CONCATENATE(E6,F6)</f>
        <v>XL (Screw-On)</v>
      </c>
      <c r="E6" s="7" t="s">
        <v>10</v>
      </c>
      <c r="F6" s="7" t="str">
        <f>IF(SUM(H6:W6)=0," (Screw-On)","")</f>
        <v xml:space="preserve"> (Screw-On)</v>
      </c>
      <c r="G6" s="7">
        <v>6</v>
      </c>
      <c r="H6" s="6"/>
      <c r="I6" s="10"/>
      <c r="J6" s="10"/>
      <c r="K6" s="10"/>
      <c r="L6" s="10"/>
      <c r="M6" s="10"/>
      <c r="N6" s="10"/>
      <c r="O6" s="118"/>
      <c r="P6" s="118"/>
      <c r="Q6" s="10"/>
      <c r="R6" s="118"/>
      <c r="S6" s="118"/>
      <c r="T6" s="118"/>
      <c r="U6" s="118"/>
      <c r="V6" s="118"/>
      <c r="W6" s="118"/>
      <c r="X6" s="10">
        <v>24</v>
      </c>
      <c r="Y6" s="118"/>
      <c r="Z6" s="118"/>
      <c r="AA6" s="24">
        <f>AC6*($AA$3/100+1)</f>
        <v>161.84</v>
      </c>
      <c r="AB6" s="24">
        <v>136</v>
      </c>
      <c r="AC6" s="24">
        <f>AB6*(1+HOLDS!$Z$252/100)</f>
        <v>136</v>
      </c>
      <c r="AD6" s="10"/>
      <c r="AE6" s="10"/>
      <c r="AF6" s="122">
        <v>13</v>
      </c>
      <c r="AG6" s="119" t="str">
        <f>PROPER(C6)</f>
        <v>Northern Lights 1</v>
      </c>
      <c r="AH6" s="119"/>
      <c r="AI6" s="119">
        <v>2</v>
      </c>
    </row>
    <row r="7" spans="2:35" ht="18.75" x14ac:dyDescent="0.3">
      <c r="B7" s="148" t="s">
        <v>240</v>
      </c>
      <c r="C7" s="7" t="s">
        <v>262</v>
      </c>
      <c r="D7" s="7" t="str">
        <f t="shared" ref="D7:D78" si="1">CONCATENATE(E7,F7)</f>
        <v>XL (Screw-On)</v>
      </c>
      <c r="E7" s="7" t="s">
        <v>10</v>
      </c>
      <c r="F7" s="7" t="str">
        <f t="shared" ref="F7:F76" si="2">IF(SUM(H7:W7)=0," (Screw-On)","")</f>
        <v xml:space="preserve"> (Screw-On)</v>
      </c>
      <c r="G7" s="7">
        <v>6</v>
      </c>
      <c r="H7" s="6"/>
      <c r="I7" s="10"/>
      <c r="J7" s="10"/>
      <c r="K7" s="10"/>
      <c r="L7" s="10"/>
      <c r="M7" s="10"/>
      <c r="N7" s="10"/>
      <c r="O7" s="118"/>
      <c r="P7" s="118"/>
      <c r="Q7" s="10"/>
      <c r="R7" s="118"/>
      <c r="S7" s="118"/>
      <c r="T7" s="118"/>
      <c r="U7" s="118"/>
      <c r="V7" s="118"/>
      <c r="W7" s="118"/>
      <c r="X7" s="10">
        <v>24</v>
      </c>
      <c r="Y7" s="118"/>
      <c r="Z7" s="118"/>
      <c r="AA7" s="24">
        <f t="shared" ref="AA7:AA74" si="3">AC7*($AA$3/100+1)</f>
        <v>153.51</v>
      </c>
      <c r="AB7" s="24">
        <v>129</v>
      </c>
      <c r="AC7" s="24">
        <f>AB7*(1+HOLDS!$Z$252/100)</f>
        <v>129</v>
      </c>
      <c r="AD7" s="10"/>
      <c r="AE7" s="10"/>
      <c r="AF7" s="122">
        <v>12.5</v>
      </c>
      <c r="AG7" s="119" t="str">
        <f t="shared" ref="AG7:AG74" si="4">PROPER(C7)</f>
        <v>Northern Lights 2</v>
      </c>
      <c r="AH7" s="119"/>
      <c r="AI7" s="119">
        <v>3</v>
      </c>
    </row>
    <row r="8" spans="2:35" ht="18.75" x14ac:dyDescent="0.3">
      <c r="B8" s="148" t="s">
        <v>241</v>
      </c>
      <c r="C8" s="7" t="s">
        <v>263</v>
      </c>
      <c r="D8" s="7" t="str">
        <f t="shared" si="1"/>
        <v>XL (Screw-On)</v>
      </c>
      <c r="E8" s="7" t="s">
        <v>10</v>
      </c>
      <c r="F8" s="7" t="str">
        <f t="shared" si="2"/>
        <v xml:space="preserve"> (Screw-On)</v>
      </c>
      <c r="G8" s="7">
        <v>6</v>
      </c>
      <c r="H8" s="6"/>
      <c r="I8" s="10"/>
      <c r="J8" s="10"/>
      <c r="K8" s="10"/>
      <c r="L8" s="10"/>
      <c r="M8" s="10"/>
      <c r="N8" s="10"/>
      <c r="O8" s="118"/>
      <c r="P8" s="118"/>
      <c r="Q8" s="10"/>
      <c r="R8" s="118"/>
      <c r="S8" s="118"/>
      <c r="T8" s="118"/>
      <c r="U8" s="118"/>
      <c r="V8" s="118"/>
      <c r="W8" s="118"/>
      <c r="X8" s="10">
        <v>18</v>
      </c>
      <c r="Y8" s="118"/>
      <c r="Z8" s="118"/>
      <c r="AA8" s="24">
        <f t="shared" si="3"/>
        <v>101.14999999999999</v>
      </c>
      <c r="AB8" s="24">
        <v>85</v>
      </c>
      <c r="AC8" s="24">
        <f>AB8*(1+HOLDS!$Z$252/100)</f>
        <v>85</v>
      </c>
      <c r="AD8" s="10"/>
      <c r="AE8" s="10"/>
      <c r="AF8" s="122">
        <v>7.5</v>
      </c>
      <c r="AG8" s="119" t="str">
        <f t="shared" si="4"/>
        <v>Northern Lights 3</v>
      </c>
      <c r="AH8" s="119"/>
      <c r="AI8" s="119">
        <v>4</v>
      </c>
    </row>
    <row r="9" spans="2:35" ht="18.75" x14ac:dyDescent="0.3">
      <c r="B9" s="148" t="s">
        <v>242</v>
      </c>
      <c r="C9" s="7" t="s">
        <v>264</v>
      </c>
      <c r="D9" s="7" t="str">
        <f t="shared" si="1"/>
        <v>XL</v>
      </c>
      <c r="E9" s="7" t="s">
        <v>10</v>
      </c>
      <c r="F9" s="7" t="str">
        <f t="shared" si="2"/>
        <v/>
      </c>
      <c r="G9" s="7">
        <v>6</v>
      </c>
      <c r="H9" s="6"/>
      <c r="I9" s="10"/>
      <c r="J9" s="10"/>
      <c r="K9" s="10">
        <v>1</v>
      </c>
      <c r="L9" s="10">
        <v>2</v>
      </c>
      <c r="M9" s="10"/>
      <c r="N9" s="10">
        <v>3</v>
      </c>
      <c r="O9" s="118"/>
      <c r="P9" s="118"/>
      <c r="Q9" s="10"/>
      <c r="R9" s="118"/>
      <c r="S9" s="118"/>
      <c r="T9" s="118"/>
      <c r="U9" s="118"/>
      <c r="V9" s="118"/>
      <c r="W9" s="118"/>
      <c r="X9" s="10">
        <v>12</v>
      </c>
      <c r="Y9" s="118"/>
      <c r="Z9" s="118"/>
      <c r="AA9" s="24">
        <f t="shared" si="3"/>
        <v>138.04</v>
      </c>
      <c r="AB9" s="24">
        <v>116</v>
      </c>
      <c r="AC9" s="24">
        <f>AB9*(1+HOLDS!$Z$252/100)</f>
        <v>116</v>
      </c>
      <c r="AD9" s="10"/>
      <c r="AE9" s="10"/>
      <c r="AF9" s="122">
        <v>11.5</v>
      </c>
      <c r="AG9" s="119" t="str">
        <f t="shared" si="4"/>
        <v>Northern Lights 4</v>
      </c>
      <c r="AH9" s="119"/>
      <c r="AI9" s="119">
        <v>5</v>
      </c>
    </row>
    <row r="10" spans="2:35" ht="18.75" x14ac:dyDescent="0.3">
      <c r="B10" s="148" t="s">
        <v>245</v>
      </c>
      <c r="C10" s="7" t="s">
        <v>265</v>
      </c>
      <c r="D10" s="7" t="str">
        <f t="shared" si="1"/>
        <v>L (Screw-On)</v>
      </c>
      <c r="E10" s="7" t="s">
        <v>76</v>
      </c>
      <c r="F10" s="7" t="str">
        <f t="shared" si="2"/>
        <v xml:space="preserve"> (Screw-On)</v>
      </c>
      <c r="G10" s="7">
        <v>6</v>
      </c>
      <c r="H10" s="6"/>
      <c r="I10" s="10"/>
      <c r="J10" s="10"/>
      <c r="K10" s="10"/>
      <c r="L10" s="10"/>
      <c r="M10" s="10"/>
      <c r="N10" s="10"/>
      <c r="O10" s="118"/>
      <c r="P10" s="118"/>
      <c r="Q10" s="10"/>
      <c r="R10" s="118"/>
      <c r="S10" s="118"/>
      <c r="T10" s="118"/>
      <c r="U10" s="118"/>
      <c r="V10" s="118"/>
      <c r="W10" s="118"/>
      <c r="X10" s="10">
        <v>18</v>
      </c>
      <c r="Y10" s="118"/>
      <c r="Z10" s="118"/>
      <c r="AA10" s="24">
        <f t="shared" si="3"/>
        <v>80.92</v>
      </c>
      <c r="AB10" s="24">
        <v>68</v>
      </c>
      <c r="AC10" s="24">
        <f>AB10*(1+HOLDS!$Z$252/100)</f>
        <v>68</v>
      </c>
      <c r="AD10" s="10"/>
      <c r="AE10" s="10"/>
      <c r="AF10" s="122">
        <v>5</v>
      </c>
      <c r="AG10" s="119" t="str">
        <f t="shared" si="4"/>
        <v>Northern Lights 5</v>
      </c>
      <c r="AH10" s="119"/>
      <c r="AI10" s="119">
        <v>6</v>
      </c>
    </row>
    <row r="11" spans="2:35" ht="18.75" x14ac:dyDescent="0.3">
      <c r="B11" s="148" t="s">
        <v>246</v>
      </c>
      <c r="C11" s="7" t="s">
        <v>266</v>
      </c>
      <c r="D11" s="7" t="str">
        <f t="shared" si="1"/>
        <v>L</v>
      </c>
      <c r="E11" s="7" t="s">
        <v>76</v>
      </c>
      <c r="F11" s="7" t="str">
        <f t="shared" si="2"/>
        <v/>
      </c>
      <c r="G11" s="7">
        <v>6</v>
      </c>
      <c r="H11" s="6"/>
      <c r="I11" s="10"/>
      <c r="J11" s="10">
        <v>6</v>
      </c>
      <c r="K11" s="10"/>
      <c r="L11" s="10"/>
      <c r="M11" s="10"/>
      <c r="N11" s="10"/>
      <c r="O11" s="118"/>
      <c r="P11" s="118"/>
      <c r="Q11" s="10"/>
      <c r="R11" s="118"/>
      <c r="S11" s="118"/>
      <c r="T11" s="118"/>
      <c r="U11" s="118"/>
      <c r="V11" s="118"/>
      <c r="W11" s="118"/>
      <c r="X11" s="10">
        <v>18</v>
      </c>
      <c r="Y11" s="118"/>
      <c r="Z11" s="118"/>
      <c r="AA11" s="24">
        <f t="shared" si="3"/>
        <v>95.199999999999989</v>
      </c>
      <c r="AB11" s="24">
        <v>80</v>
      </c>
      <c r="AC11" s="24">
        <f>AB11*(1+HOLDS!$Z$252/100)</f>
        <v>80</v>
      </c>
      <c r="AD11" s="10"/>
      <c r="AE11" s="10"/>
      <c r="AF11" s="122">
        <v>7</v>
      </c>
      <c r="AG11" s="119" t="str">
        <f t="shared" si="4"/>
        <v>Northern Lights 6</v>
      </c>
      <c r="AH11" s="119"/>
      <c r="AI11" s="119">
        <v>7</v>
      </c>
    </row>
    <row r="12" spans="2:35" ht="18.75" x14ac:dyDescent="0.3">
      <c r="B12" s="148" t="s">
        <v>247</v>
      </c>
      <c r="C12" s="7" t="s">
        <v>267</v>
      </c>
      <c r="D12" s="7" t="str">
        <f t="shared" si="1"/>
        <v>M</v>
      </c>
      <c r="E12" s="7" t="s">
        <v>3</v>
      </c>
      <c r="F12" s="7" t="str">
        <f t="shared" si="2"/>
        <v/>
      </c>
      <c r="G12" s="7">
        <v>6</v>
      </c>
      <c r="H12" s="6"/>
      <c r="I12" s="10"/>
      <c r="J12" s="10"/>
      <c r="K12" s="10">
        <v>6</v>
      </c>
      <c r="L12" s="10"/>
      <c r="M12" s="10"/>
      <c r="N12" s="10"/>
      <c r="O12" s="118"/>
      <c r="P12" s="118"/>
      <c r="Q12" s="10"/>
      <c r="R12" s="118"/>
      <c r="S12" s="118"/>
      <c r="T12" s="118"/>
      <c r="U12" s="118"/>
      <c r="V12" s="118"/>
      <c r="W12" s="118"/>
      <c r="X12" s="10">
        <v>12</v>
      </c>
      <c r="Y12" s="118"/>
      <c r="Z12" s="118"/>
      <c r="AA12" s="24">
        <f t="shared" si="3"/>
        <v>52.36</v>
      </c>
      <c r="AB12" s="24">
        <v>44</v>
      </c>
      <c r="AC12" s="24">
        <f>AB12*(1+HOLDS!$Z$252/100)</f>
        <v>44</v>
      </c>
      <c r="AD12" s="10"/>
      <c r="AE12" s="10"/>
      <c r="AF12" s="122">
        <v>3</v>
      </c>
      <c r="AG12" s="119" t="str">
        <f t="shared" si="4"/>
        <v>Northern Lights 7</v>
      </c>
      <c r="AH12" s="119"/>
      <c r="AI12" s="119">
        <v>8</v>
      </c>
    </row>
    <row r="13" spans="2:35" ht="18.75" x14ac:dyDescent="0.3">
      <c r="B13" s="148" t="s">
        <v>248</v>
      </c>
      <c r="C13" s="7" t="s">
        <v>268</v>
      </c>
      <c r="D13" s="7" t="str">
        <f t="shared" si="1"/>
        <v>M</v>
      </c>
      <c r="E13" s="7" t="s">
        <v>3</v>
      </c>
      <c r="F13" s="7" t="str">
        <f t="shared" si="2"/>
        <v/>
      </c>
      <c r="G13" s="7">
        <v>6</v>
      </c>
      <c r="H13" s="6"/>
      <c r="I13" s="10"/>
      <c r="J13" s="10">
        <v>3</v>
      </c>
      <c r="K13" s="10">
        <v>3</v>
      </c>
      <c r="L13" s="10"/>
      <c r="M13" s="10"/>
      <c r="N13" s="10"/>
      <c r="O13" s="118"/>
      <c r="P13" s="118"/>
      <c r="Q13" s="10"/>
      <c r="R13" s="118"/>
      <c r="S13" s="118"/>
      <c r="T13" s="118"/>
      <c r="U13" s="118"/>
      <c r="V13" s="118"/>
      <c r="W13" s="118"/>
      <c r="X13" s="10">
        <v>12</v>
      </c>
      <c r="Y13" s="118"/>
      <c r="Z13" s="118"/>
      <c r="AA13" s="24">
        <f t="shared" si="3"/>
        <v>52.36</v>
      </c>
      <c r="AB13" s="24">
        <v>44</v>
      </c>
      <c r="AC13" s="24">
        <f>AB13*(1+HOLDS!$Z$252/100)</f>
        <v>44</v>
      </c>
      <c r="AD13" s="10"/>
      <c r="AE13" s="10"/>
      <c r="AF13" s="122">
        <v>3</v>
      </c>
      <c r="AG13" s="119" t="str">
        <f t="shared" si="4"/>
        <v>Northern Lights 8</v>
      </c>
      <c r="AH13" s="119"/>
      <c r="AI13" s="119">
        <v>9</v>
      </c>
    </row>
    <row r="14" spans="2:35" ht="18.75" x14ac:dyDescent="0.3">
      <c r="B14" s="148" t="s">
        <v>249</v>
      </c>
      <c r="C14" s="7" t="s">
        <v>269</v>
      </c>
      <c r="D14" s="7" t="str">
        <f t="shared" si="1"/>
        <v>L</v>
      </c>
      <c r="E14" s="7" t="s">
        <v>76</v>
      </c>
      <c r="F14" s="7" t="str">
        <f t="shared" si="2"/>
        <v/>
      </c>
      <c r="G14" s="7">
        <v>6</v>
      </c>
      <c r="H14" s="6"/>
      <c r="I14" s="10"/>
      <c r="J14" s="10">
        <v>5</v>
      </c>
      <c r="K14" s="10">
        <v>1</v>
      </c>
      <c r="L14" s="10"/>
      <c r="M14" s="10"/>
      <c r="N14" s="10"/>
      <c r="O14" s="118"/>
      <c r="P14" s="118"/>
      <c r="Q14" s="10"/>
      <c r="R14" s="118"/>
      <c r="S14" s="118"/>
      <c r="T14" s="118"/>
      <c r="U14" s="118"/>
      <c r="V14" s="118"/>
      <c r="W14" s="118"/>
      <c r="X14" s="10">
        <v>12</v>
      </c>
      <c r="Y14" s="118"/>
      <c r="Z14" s="118"/>
      <c r="AA14" s="24">
        <f t="shared" si="3"/>
        <v>52.36</v>
      </c>
      <c r="AB14" s="24">
        <v>44</v>
      </c>
      <c r="AC14" s="24">
        <f>AB14*(1+HOLDS!$Z$252/100)</f>
        <v>44</v>
      </c>
      <c r="AD14" s="10"/>
      <c r="AE14" s="10"/>
      <c r="AF14" s="122">
        <v>3</v>
      </c>
      <c r="AG14" s="119" t="str">
        <f t="shared" si="4"/>
        <v>Northern Lights 9</v>
      </c>
      <c r="AH14" s="119"/>
      <c r="AI14" s="119">
        <v>10</v>
      </c>
    </row>
    <row r="15" spans="2:35" ht="18.75" x14ac:dyDescent="0.3">
      <c r="B15" s="148" t="s">
        <v>250</v>
      </c>
      <c r="C15" s="7" t="s">
        <v>270</v>
      </c>
      <c r="D15" s="7" t="str">
        <f t="shared" si="1"/>
        <v>M</v>
      </c>
      <c r="E15" s="7" t="s">
        <v>3</v>
      </c>
      <c r="F15" s="7" t="str">
        <f t="shared" si="2"/>
        <v/>
      </c>
      <c r="G15" s="7">
        <v>6</v>
      </c>
      <c r="H15" s="6"/>
      <c r="I15" s="10"/>
      <c r="J15" s="10"/>
      <c r="K15" s="10">
        <v>3</v>
      </c>
      <c r="L15" s="10">
        <v>2</v>
      </c>
      <c r="M15" s="10">
        <v>1</v>
      </c>
      <c r="N15" s="10"/>
      <c r="O15" s="118"/>
      <c r="P15" s="118"/>
      <c r="Q15" s="10"/>
      <c r="R15" s="118"/>
      <c r="S15" s="118"/>
      <c r="T15" s="118"/>
      <c r="U15" s="118"/>
      <c r="V15" s="118"/>
      <c r="W15" s="118"/>
      <c r="X15" s="10">
        <v>12</v>
      </c>
      <c r="Y15" s="118"/>
      <c r="Z15" s="118"/>
      <c r="AA15" s="24">
        <f t="shared" si="3"/>
        <v>40.46</v>
      </c>
      <c r="AB15" s="24">
        <v>34</v>
      </c>
      <c r="AC15" s="24">
        <f>AB15*(1+HOLDS!$Z$252/100)</f>
        <v>34</v>
      </c>
      <c r="AD15" s="10"/>
      <c r="AE15" s="10"/>
      <c r="AF15" s="122">
        <v>2</v>
      </c>
      <c r="AG15" s="119" t="str">
        <f t="shared" si="4"/>
        <v>Northern Lights 10</v>
      </c>
      <c r="AH15" s="119"/>
      <c r="AI15" s="119">
        <v>11</v>
      </c>
    </row>
    <row r="16" spans="2:35" ht="18.75" x14ac:dyDescent="0.3">
      <c r="B16" s="148" t="s">
        <v>251</v>
      </c>
      <c r="C16" s="7" t="s">
        <v>271</v>
      </c>
      <c r="D16" s="7" t="str">
        <f t="shared" si="1"/>
        <v>M</v>
      </c>
      <c r="E16" s="7" t="s">
        <v>3</v>
      </c>
      <c r="F16" s="7" t="str">
        <f t="shared" si="2"/>
        <v/>
      </c>
      <c r="G16" s="7">
        <v>6</v>
      </c>
      <c r="H16" s="6"/>
      <c r="I16" s="10">
        <v>4</v>
      </c>
      <c r="J16" s="10">
        <v>2</v>
      </c>
      <c r="K16" s="10"/>
      <c r="L16" s="10"/>
      <c r="M16" s="10"/>
      <c r="N16" s="10"/>
      <c r="O16" s="118"/>
      <c r="P16" s="118"/>
      <c r="Q16" s="10"/>
      <c r="R16" s="118"/>
      <c r="S16" s="118"/>
      <c r="T16" s="118"/>
      <c r="U16" s="118"/>
      <c r="V16" s="118"/>
      <c r="W16" s="118"/>
      <c r="X16" s="10">
        <v>12</v>
      </c>
      <c r="Y16" s="118"/>
      <c r="Z16" s="118"/>
      <c r="AA16" s="24">
        <f t="shared" si="3"/>
        <v>40.46</v>
      </c>
      <c r="AB16" s="24">
        <v>34</v>
      </c>
      <c r="AC16" s="24">
        <f>AB16*(1+HOLDS!$Z$252/100)</f>
        <v>34</v>
      </c>
      <c r="AD16" s="10"/>
      <c r="AE16" s="10"/>
      <c r="AF16" s="122">
        <v>2</v>
      </c>
      <c r="AG16" s="119" t="str">
        <f t="shared" si="4"/>
        <v>Northern Lights 11</v>
      </c>
      <c r="AH16" s="119"/>
      <c r="AI16" s="119">
        <v>12</v>
      </c>
    </row>
    <row r="17" spans="2:35" ht="18.75" x14ac:dyDescent="0.3">
      <c r="B17" s="148" t="s">
        <v>252</v>
      </c>
      <c r="C17" s="7" t="s">
        <v>272</v>
      </c>
      <c r="D17" s="7" t="str">
        <f t="shared" si="1"/>
        <v>M (Screw-On)</v>
      </c>
      <c r="E17" s="7" t="s">
        <v>3</v>
      </c>
      <c r="F17" s="7" t="str">
        <f t="shared" si="2"/>
        <v xml:space="preserve"> (Screw-On)</v>
      </c>
      <c r="G17" s="7">
        <v>6</v>
      </c>
      <c r="H17" s="6"/>
      <c r="I17" s="10"/>
      <c r="J17" s="10"/>
      <c r="K17" s="10"/>
      <c r="L17" s="10"/>
      <c r="M17" s="10"/>
      <c r="N17" s="10"/>
      <c r="O17" s="118"/>
      <c r="P17" s="118"/>
      <c r="Q17" s="10"/>
      <c r="R17" s="118"/>
      <c r="S17" s="118"/>
      <c r="T17" s="118"/>
      <c r="U17" s="118"/>
      <c r="V17" s="118"/>
      <c r="W17" s="118"/>
      <c r="X17" s="10">
        <v>18</v>
      </c>
      <c r="Y17" s="118"/>
      <c r="Z17" s="118"/>
      <c r="AA17" s="24">
        <f t="shared" si="3"/>
        <v>36.89</v>
      </c>
      <c r="AB17" s="24">
        <v>31</v>
      </c>
      <c r="AC17" s="24">
        <f>AB17*(1+HOLDS!$Z$252/100)</f>
        <v>31</v>
      </c>
      <c r="AD17" s="10"/>
      <c r="AE17" s="10"/>
      <c r="AF17" s="122">
        <v>1.5</v>
      </c>
      <c r="AG17" s="119" t="str">
        <f t="shared" si="4"/>
        <v>Northern Lights 12</v>
      </c>
      <c r="AH17" s="119"/>
      <c r="AI17" s="119">
        <v>13</v>
      </c>
    </row>
    <row r="18" spans="2:35" ht="18.75" x14ac:dyDescent="0.3">
      <c r="B18" s="148" t="s">
        <v>253</v>
      </c>
      <c r="C18" s="7" t="s">
        <v>273</v>
      </c>
      <c r="D18" s="7" t="str">
        <f t="shared" si="1"/>
        <v>M (Screw-On)</v>
      </c>
      <c r="E18" s="7" t="s">
        <v>3</v>
      </c>
      <c r="F18" s="7" t="str">
        <f t="shared" si="2"/>
        <v xml:space="preserve"> (Screw-On)</v>
      </c>
      <c r="G18" s="7">
        <v>6</v>
      </c>
      <c r="H18" s="6"/>
      <c r="I18" s="10"/>
      <c r="J18" s="10"/>
      <c r="K18" s="10"/>
      <c r="L18" s="10"/>
      <c r="M18" s="10"/>
      <c r="N18" s="10"/>
      <c r="O18" s="118"/>
      <c r="P18" s="118"/>
      <c r="Q18" s="10"/>
      <c r="R18" s="118"/>
      <c r="S18" s="118"/>
      <c r="T18" s="118"/>
      <c r="U18" s="118"/>
      <c r="V18" s="118"/>
      <c r="W18" s="118"/>
      <c r="X18" s="10">
        <v>12</v>
      </c>
      <c r="Y18" s="118"/>
      <c r="Z18" s="118"/>
      <c r="AA18" s="24">
        <f t="shared" si="3"/>
        <v>27.369999999999997</v>
      </c>
      <c r="AB18" s="24">
        <v>23</v>
      </c>
      <c r="AC18" s="24">
        <f>AB18*(1+HOLDS!$Z$252/100)</f>
        <v>23</v>
      </c>
      <c r="AD18" s="10"/>
      <c r="AE18" s="10"/>
      <c r="AF18" s="122">
        <v>0.7</v>
      </c>
      <c r="AG18" s="119" t="str">
        <f t="shared" si="4"/>
        <v>Northern Lights 13</v>
      </c>
      <c r="AH18" s="119"/>
      <c r="AI18" s="119">
        <v>14</v>
      </c>
    </row>
    <row r="19" spans="2:35" ht="18.75" x14ac:dyDescent="0.3">
      <c r="B19" s="148" t="s">
        <v>254</v>
      </c>
      <c r="C19" s="7" t="s">
        <v>274</v>
      </c>
      <c r="D19" s="7" t="str">
        <f t="shared" si="1"/>
        <v>S (Screw-On)</v>
      </c>
      <c r="E19" s="7" t="s">
        <v>2</v>
      </c>
      <c r="F19" s="7" t="str">
        <f t="shared" si="2"/>
        <v xml:space="preserve"> (Screw-On)</v>
      </c>
      <c r="G19" s="7">
        <v>6</v>
      </c>
      <c r="H19" s="6"/>
      <c r="I19" s="10"/>
      <c r="J19" s="10"/>
      <c r="K19" s="10"/>
      <c r="L19" s="10"/>
      <c r="M19" s="10"/>
      <c r="N19" s="10"/>
      <c r="O19" s="118"/>
      <c r="P19" s="118"/>
      <c r="Q19" s="10"/>
      <c r="R19" s="118"/>
      <c r="S19" s="118"/>
      <c r="T19" s="118"/>
      <c r="U19" s="118"/>
      <c r="V19" s="118"/>
      <c r="W19" s="118"/>
      <c r="X19" s="10">
        <v>12</v>
      </c>
      <c r="Y19" s="118"/>
      <c r="Z19" s="118"/>
      <c r="AA19" s="24">
        <f t="shared" si="3"/>
        <v>22.61</v>
      </c>
      <c r="AB19" s="24">
        <v>19</v>
      </c>
      <c r="AC19" s="24">
        <f>AB19*(1+HOLDS!$Z$252/100)</f>
        <v>19</v>
      </c>
      <c r="AD19" s="10"/>
      <c r="AE19" s="10"/>
      <c r="AF19" s="122">
        <v>0.35</v>
      </c>
      <c r="AG19" s="119" t="str">
        <f t="shared" si="4"/>
        <v>Northern Lights 14</v>
      </c>
      <c r="AH19" s="119"/>
      <c r="AI19" s="119">
        <v>15</v>
      </c>
    </row>
    <row r="20" spans="2:35" ht="18.75" x14ac:dyDescent="0.3">
      <c r="B20" s="148" t="s">
        <v>255</v>
      </c>
      <c r="C20" s="7" t="s">
        <v>275</v>
      </c>
      <c r="D20" s="7" t="str">
        <f t="shared" si="1"/>
        <v>S (Screw-On)</v>
      </c>
      <c r="E20" s="7" t="s">
        <v>2</v>
      </c>
      <c r="F20" s="7" t="str">
        <f t="shared" si="2"/>
        <v xml:space="preserve"> (Screw-On)</v>
      </c>
      <c r="G20" s="7">
        <v>6</v>
      </c>
      <c r="H20" s="6"/>
      <c r="I20" s="10"/>
      <c r="J20" s="10"/>
      <c r="K20" s="10"/>
      <c r="L20" s="10"/>
      <c r="M20" s="10"/>
      <c r="N20" s="10"/>
      <c r="O20" s="118"/>
      <c r="P20" s="118"/>
      <c r="Q20" s="10"/>
      <c r="R20" s="118"/>
      <c r="S20" s="118"/>
      <c r="T20" s="118"/>
      <c r="U20" s="118"/>
      <c r="V20" s="118"/>
      <c r="W20" s="118"/>
      <c r="X20" s="10">
        <v>12</v>
      </c>
      <c r="Y20" s="118"/>
      <c r="Z20" s="118"/>
      <c r="AA20" s="24">
        <f t="shared" si="3"/>
        <v>22.61</v>
      </c>
      <c r="AB20" s="24">
        <v>19</v>
      </c>
      <c r="AC20" s="24">
        <f>AB20*(1+HOLDS!$Z$252/100)</f>
        <v>19</v>
      </c>
      <c r="AD20" s="10"/>
      <c r="AE20" s="10"/>
      <c r="AF20" s="122">
        <v>0.35</v>
      </c>
      <c r="AG20" s="119" t="str">
        <f t="shared" si="4"/>
        <v>Northern Lights 15</v>
      </c>
      <c r="AH20" s="119"/>
      <c r="AI20" s="119">
        <v>16</v>
      </c>
    </row>
    <row r="21" spans="2:35" ht="18.75" x14ac:dyDescent="0.3">
      <c r="B21" s="148" t="s">
        <v>256</v>
      </c>
      <c r="C21" s="7" t="s">
        <v>276</v>
      </c>
      <c r="D21" s="7" t="str">
        <f t="shared" si="1"/>
        <v>S</v>
      </c>
      <c r="E21" s="7" t="s">
        <v>2</v>
      </c>
      <c r="F21" s="7" t="str">
        <f t="shared" si="2"/>
        <v/>
      </c>
      <c r="G21" s="7">
        <v>6</v>
      </c>
      <c r="H21" s="6"/>
      <c r="I21" s="10">
        <v>6</v>
      </c>
      <c r="J21" s="10"/>
      <c r="K21" s="10"/>
      <c r="L21" s="10"/>
      <c r="M21" s="10"/>
      <c r="N21" s="10"/>
      <c r="O21" s="118"/>
      <c r="P21" s="118"/>
      <c r="Q21" s="10"/>
      <c r="R21" s="118"/>
      <c r="S21" s="118"/>
      <c r="T21" s="118"/>
      <c r="U21" s="118"/>
      <c r="V21" s="118"/>
      <c r="W21" s="118"/>
      <c r="X21" s="10">
        <v>2</v>
      </c>
      <c r="Y21" s="118"/>
      <c r="Z21" s="118"/>
      <c r="AA21" s="24">
        <f t="shared" si="3"/>
        <v>24.99</v>
      </c>
      <c r="AB21" s="24">
        <v>21</v>
      </c>
      <c r="AC21" s="24">
        <f>AB21*(1+HOLDS!$Z$252/100)</f>
        <v>21</v>
      </c>
      <c r="AD21" s="10"/>
      <c r="AE21" s="10"/>
      <c r="AF21" s="122">
        <v>0.65</v>
      </c>
      <c r="AG21" s="119" t="str">
        <f t="shared" si="4"/>
        <v>Northern Lights 16</v>
      </c>
      <c r="AH21" s="119"/>
      <c r="AI21" s="119">
        <v>17</v>
      </c>
    </row>
    <row r="22" spans="2:35" ht="18.75" x14ac:dyDescent="0.3">
      <c r="B22" s="148" t="s">
        <v>359</v>
      </c>
      <c r="C22" s="7" t="s">
        <v>362</v>
      </c>
      <c r="D22" s="7" t="str">
        <f t="shared" si="1"/>
        <v>XL</v>
      </c>
      <c r="E22" s="7" t="s">
        <v>10</v>
      </c>
      <c r="F22" s="7"/>
      <c r="G22" s="7">
        <v>6</v>
      </c>
      <c r="H22" s="6"/>
      <c r="I22" s="10"/>
      <c r="J22" s="10">
        <v>5</v>
      </c>
      <c r="K22" s="10">
        <v>1</v>
      </c>
      <c r="L22" s="10"/>
      <c r="M22" s="10"/>
      <c r="N22" s="10"/>
      <c r="O22" s="118"/>
      <c r="P22" s="118"/>
      <c r="Q22" s="10"/>
      <c r="R22" s="118"/>
      <c r="S22" s="118"/>
      <c r="T22" s="118"/>
      <c r="U22" s="118"/>
      <c r="V22" s="118"/>
      <c r="W22" s="118"/>
      <c r="X22" s="10">
        <v>0</v>
      </c>
      <c r="Y22" s="118"/>
      <c r="Z22" s="118"/>
      <c r="AA22" s="24">
        <f t="shared" si="3"/>
        <v>161.84</v>
      </c>
      <c r="AB22" s="24">
        <v>136</v>
      </c>
      <c r="AC22" s="24">
        <f>AB22*(1+HOLDS!$Z$252/100)</f>
        <v>136</v>
      </c>
      <c r="AD22" s="10"/>
      <c r="AE22" s="10"/>
      <c r="AF22" s="122">
        <v>13.5</v>
      </c>
      <c r="AG22" s="119" t="str">
        <f t="shared" si="4"/>
        <v>Northern Lights 17</v>
      </c>
      <c r="AH22" s="119"/>
      <c r="AI22" s="119">
        <v>18</v>
      </c>
    </row>
    <row r="23" spans="2:35" ht="18.75" x14ac:dyDescent="0.3">
      <c r="B23" s="148" t="s">
        <v>360</v>
      </c>
      <c r="C23" s="7" t="s">
        <v>363</v>
      </c>
      <c r="D23" s="7" t="str">
        <f t="shared" si="1"/>
        <v>XL</v>
      </c>
      <c r="E23" s="7" t="s">
        <v>10</v>
      </c>
      <c r="F23" s="7"/>
      <c r="G23" s="7">
        <v>6</v>
      </c>
      <c r="H23" s="6"/>
      <c r="I23" s="10"/>
      <c r="J23" s="10">
        <v>3</v>
      </c>
      <c r="K23" s="10">
        <v>3</v>
      </c>
      <c r="L23" s="10"/>
      <c r="M23" s="10"/>
      <c r="N23" s="10"/>
      <c r="O23" s="118"/>
      <c r="P23" s="118"/>
      <c r="Q23" s="10"/>
      <c r="R23" s="118"/>
      <c r="S23" s="118"/>
      <c r="T23" s="118"/>
      <c r="U23" s="118"/>
      <c r="V23" s="118"/>
      <c r="W23" s="118"/>
      <c r="X23" s="10">
        <v>0</v>
      </c>
      <c r="Y23" s="118"/>
      <c r="Z23" s="118"/>
      <c r="AA23" s="24">
        <f t="shared" si="3"/>
        <v>153.51</v>
      </c>
      <c r="AB23" s="24">
        <v>129</v>
      </c>
      <c r="AC23" s="24">
        <f>AB23*(1+HOLDS!$Z$252/100)</f>
        <v>129</v>
      </c>
      <c r="AD23" s="10"/>
      <c r="AE23" s="10"/>
      <c r="AF23" s="122">
        <v>13.5</v>
      </c>
      <c r="AG23" s="119" t="str">
        <f t="shared" si="4"/>
        <v>Northern Lights 18</v>
      </c>
      <c r="AH23" s="119"/>
      <c r="AI23" s="119">
        <v>19</v>
      </c>
    </row>
    <row r="24" spans="2:35" ht="18.75" x14ac:dyDescent="0.3">
      <c r="B24" s="148" t="s">
        <v>361</v>
      </c>
      <c r="C24" s="7" t="s">
        <v>364</v>
      </c>
      <c r="D24" s="7" t="str">
        <f t="shared" si="1"/>
        <v>XL</v>
      </c>
      <c r="E24" s="7" t="s">
        <v>10</v>
      </c>
      <c r="F24" s="7"/>
      <c r="G24" s="7">
        <v>6</v>
      </c>
      <c r="H24" s="6">
        <v>1</v>
      </c>
      <c r="I24" s="10">
        <v>5</v>
      </c>
      <c r="J24" s="10"/>
      <c r="K24" s="10"/>
      <c r="L24" s="10"/>
      <c r="M24" s="10"/>
      <c r="N24" s="10"/>
      <c r="O24" s="118"/>
      <c r="P24" s="118"/>
      <c r="Q24" s="10"/>
      <c r="R24" s="118"/>
      <c r="S24" s="118"/>
      <c r="T24" s="118"/>
      <c r="U24" s="118"/>
      <c r="V24" s="118"/>
      <c r="W24" s="118"/>
      <c r="X24" s="10">
        <v>0</v>
      </c>
      <c r="Y24" s="118"/>
      <c r="Z24" s="118"/>
      <c r="AA24" s="24">
        <f t="shared" si="3"/>
        <v>101.14999999999999</v>
      </c>
      <c r="AB24" s="24">
        <v>85</v>
      </c>
      <c r="AC24" s="24">
        <f>AB24*(1+HOLDS!$Z$252/100)</f>
        <v>85</v>
      </c>
      <c r="AD24" s="10"/>
      <c r="AE24" s="10"/>
      <c r="AF24" s="122">
        <v>8</v>
      </c>
      <c r="AG24" s="119" t="str">
        <f t="shared" si="4"/>
        <v>Northern Lights 19</v>
      </c>
      <c r="AH24" s="119"/>
      <c r="AI24" s="119">
        <v>20</v>
      </c>
    </row>
    <row r="25" spans="2:35" ht="18.75" x14ac:dyDescent="0.3">
      <c r="B25" s="148" t="s">
        <v>243</v>
      </c>
      <c r="C25" s="7" t="s">
        <v>281</v>
      </c>
      <c r="D25" s="7" t="str">
        <f t="shared" si="1"/>
        <v>XL (Screw-On)</v>
      </c>
      <c r="E25" s="7" t="s">
        <v>10</v>
      </c>
      <c r="F25" s="7" t="str">
        <f t="shared" si="2"/>
        <v xml:space="preserve"> (Screw-On)</v>
      </c>
      <c r="G25" s="7">
        <v>6</v>
      </c>
      <c r="H25" s="6"/>
      <c r="I25" s="10"/>
      <c r="J25" s="10"/>
      <c r="K25" s="10"/>
      <c r="L25" s="10"/>
      <c r="M25" s="10"/>
      <c r="N25" s="10"/>
      <c r="O25" s="118"/>
      <c r="P25" s="118"/>
      <c r="Q25" s="10"/>
      <c r="R25" s="118"/>
      <c r="S25" s="118"/>
      <c r="T25" s="118"/>
      <c r="U25" s="118"/>
      <c r="V25" s="118"/>
      <c r="W25" s="118"/>
      <c r="X25" s="10">
        <v>24</v>
      </c>
      <c r="Y25" s="118"/>
      <c r="Z25" s="118"/>
      <c r="AA25" s="24">
        <f t="shared" si="3"/>
        <v>107.1</v>
      </c>
      <c r="AB25" s="24">
        <v>90</v>
      </c>
      <c r="AC25" s="24">
        <f>AB25*(1+HOLDS!$Z$252/100)</f>
        <v>90</v>
      </c>
      <c r="AD25" s="10"/>
      <c r="AE25" s="10"/>
      <c r="AF25" s="122">
        <v>17</v>
      </c>
      <c r="AG25" s="119" t="str">
        <f t="shared" si="4"/>
        <v>Volcanoes 1</v>
      </c>
      <c r="AH25" s="119"/>
      <c r="AI25" s="119">
        <v>21</v>
      </c>
    </row>
    <row r="26" spans="2:35" ht="18.75" x14ac:dyDescent="0.3">
      <c r="B26" s="148" t="s">
        <v>244</v>
      </c>
      <c r="C26" s="7" t="s">
        <v>282</v>
      </c>
      <c r="D26" s="7" t="str">
        <f t="shared" si="1"/>
        <v>L (Screw-On)</v>
      </c>
      <c r="E26" s="7" t="s">
        <v>76</v>
      </c>
      <c r="F26" s="7" t="str">
        <f t="shared" si="2"/>
        <v xml:space="preserve"> (Screw-On)</v>
      </c>
      <c r="G26" s="7">
        <v>6</v>
      </c>
      <c r="H26" s="6"/>
      <c r="I26" s="10"/>
      <c r="J26" s="10"/>
      <c r="K26" s="10"/>
      <c r="L26" s="10"/>
      <c r="M26" s="10"/>
      <c r="N26" s="10"/>
      <c r="O26" s="118"/>
      <c r="P26" s="118"/>
      <c r="Q26" s="10"/>
      <c r="R26" s="134"/>
      <c r="S26" s="118"/>
      <c r="T26" s="118"/>
      <c r="U26" s="118"/>
      <c r="V26" s="118"/>
      <c r="W26" s="118"/>
      <c r="X26" s="10">
        <v>18</v>
      </c>
      <c r="Y26" s="118"/>
      <c r="Z26" s="118"/>
      <c r="AA26" s="24">
        <f t="shared" si="3"/>
        <v>80.92</v>
      </c>
      <c r="AB26" s="24">
        <v>68</v>
      </c>
      <c r="AC26" s="24">
        <f>AB26*(1+HOLDS!$Z$252/100)</f>
        <v>68</v>
      </c>
      <c r="AD26" s="10"/>
      <c r="AE26" s="10"/>
      <c r="AF26" s="122">
        <v>8.5</v>
      </c>
      <c r="AG26" s="119" t="str">
        <f t="shared" si="4"/>
        <v>Volcanoes 2</v>
      </c>
      <c r="AH26" s="119"/>
      <c r="AI26" s="119">
        <v>22</v>
      </c>
    </row>
    <row r="27" spans="2:35" ht="18.75" x14ac:dyDescent="0.3">
      <c r="B27" s="186" t="s">
        <v>477</v>
      </c>
      <c r="C27" s="9" t="s">
        <v>475</v>
      </c>
      <c r="D27" s="7" t="str">
        <f t="shared" si="1"/>
        <v>S (Screw-On)</v>
      </c>
      <c r="E27" s="7" t="s">
        <v>2</v>
      </c>
      <c r="F27" s="7" t="str">
        <f t="shared" ref="F27" si="5">IF(SUM(H27:W27)=0," (Screw-On)","")</f>
        <v xml:space="preserve"> (Screw-On)</v>
      </c>
      <c r="G27" s="7">
        <v>12</v>
      </c>
      <c r="H27" s="6"/>
      <c r="I27" s="10"/>
      <c r="J27" s="10"/>
      <c r="K27" s="10"/>
      <c r="L27" s="10"/>
      <c r="M27" s="10"/>
      <c r="N27" s="10"/>
      <c r="O27" s="118"/>
      <c r="P27" s="118"/>
      <c r="Q27" s="10"/>
      <c r="R27" s="134"/>
      <c r="S27" s="118"/>
      <c r="T27" s="118"/>
      <c r="U27" s="118"/>
      <c r="V27" s="118"/>
      <c r="W27" s="118"/>
      <c r="X27" s="10">
        <v>24</v>
      </c>
      <c r="Y27" s="118"/>
      <c r="Z27" s="118"/>
      <c r="AA27" s="24">
        <f t="shared" ref="AA27:AA28" si="6">AC27*($AA$3/100+1)</f>
        <v>46.41</v>
      </c>
      <c r="AB27" s="24">
        <v>39</v>
      </c>
      <c r="AC27" s="24">
        <f>AB27*(1+HOLDS!$Z$252/100)</f>
        <v>39</v>
      </c>
      <c r="AD27" s="10"/>
      <c r="AE27" s="10"/>
      <c r="AF27" s="122">
        <v>0.9</v>
      </c>
      <c r="AG27" s="119" t="str">
        <f t="shared" ref="AG27:AG28" si="7">PROPER(C27)</f>
        <v>Love Handle Foothold 1</v>
      </c>
      <c r="AH27" s="119"/>
      <c r="AI27" s="119">
        <v>23</v>
      </c>
    </row>
    <row r="28" spans="2:35" ht="18.75" x14ac:dyDescent="0.3">
      <c r="B28" s="186" t="s">
        <v>478</v>
      </c>
      <c r="C28" s="9" t="s">
        <v>476</v>
      </c>
      <c r="D28" s="7" t="str">
        <f t="shared" si="1"/>
        <v>S</v>
      </c>
      <c r="E28" s="7" t="s">
        <v>2</v>
      </c>
      <c r="F28" s="7"/>
      <c r="G28" s="7">
        <v>12</v>
      </c>
      <c r="H28" s="6">
        <v>7</v>
      </c>
      <c r="I28" s="10">
        <v>5</v>
      </c>
      <c r="J28" s="10"/>
      <c r="K28" s="10"/>
      <c r="L28" s="10"/>
      <c r="M28" s="10"/>
      <c r="N28" s="10"/>
      <c r="O28" s="118"/>
      <c r="P28" s="118"/>
      <c r="Q28" s="10"/>
      <c r="R28" s="134"/>
      <c r="S28" s="118"/>
      <c r="T28" s="118"/>
      <c r="U28" s="118"/>
      <c r="V28" s="118"/>
      <c r="W28" s="118"/>
      <c r="X28" s="10">
        <v>24</v>
      </c>
      <c r="Y28" s="118"/>
      <c r="Z28" s="118"/>
      <c r="AA28" s="24">
        <f t="shared" si="6"/>
        <v>58.309999999999995</v>
      </c>
      <c r="AB28" s="24">
        <v>49</v>
      </c>
      <c r="AC28" s="24">
        <f>AB28*(1+HOLDS!$Z$252/100)</f>
        <v>49</v>
      </c>
      <c r="AD28" s="10"/>
      <c r="AE28" s="10"/>
      <c r="AF28" s="122">
        <v>1.55</v>
      </c>
      <c r="AG28" s="119" t="str">
        <f t="shared" si="7"/>
        <v>Love Handle Foothold 2</v>
      </c>
      <c r="AH28" s="119"/>
      <c r="AI28" s="119">
        <v>24</v>
      </c>
    </row>
    <row r="29" spans="2:35" ht="18.75" x14ac:dyDescent="0.3">
      <c r="B29" s="148" t="s">
        <v>486</v>
      </c>
      <c r="C29" s="187" t="s">
        <v>481</v>
      </c>
      <c r="D29" s="7" t="str">
        <f t="shared" si="1"/>
        <v>XS-XXL</v>
      </c>
      <c r="E29" s="7" t="s">
        <v>141</v>
      </c>
      <c r="F29" s="7"/>
      <c r="G29" s="7">
        <f>SUM(G30:G49)</f>
        <v>177</v>
      </c>
      <c r="H29" s="7">
        <f t="shared" ref="H29:X29" si="8">SUM(H30:H49)</f>
        <v>88</v>
      </c>
      <c r="I29" s="7">
        <f t="shared" si="8"/>
        <v>19</v>
      </c>
      <c r="J29" s="7">
        <f t="shared" si="8"/>
        <v>6</v>
      </c>
      <c r="K29" s="7">
        <f t="shared" si="8"/>
        <v>10</v>
      </c>
      <c r="L29" s="7">
        <f t="shared" si="8"/>
        <v>4</v>
      </c>
      <c r="M29" s="7">
        <f t="shared" si="8"/>
        <v>6</v>
      </c>
      <c r="N29" s="7">
        <f t="shared" si="8"/>
        <v>2</v>
      </c>
      <c r="O29" s="7">
        <f t="shared" si="8"/>
        <v>4</v>
      </c>
      <c r="P29" s="7">
        <f t="shared" si="8"/>
        <v>1</v>
      </c>
      <c r="Q29" s="7">
        <f t="shared" si="8"/>
        <v>0</v>
      </c>
      <c r="R29" s="7">
        <f t="shared" si="8"/>
        <v>1</v>
      </c>
      <c r="S29" s="7">
        <f t="shared" si="8"/>
        <v>0</v>
      </c>
      <c r="T29" s="7">
        <f t="shared" si="8"/>
        <v>0</v>
      </c>
      <c r="U29" s="7">
        <f t="shared" si="8"/>
        <v>0</v>
      </c>
      <c r="V29" s="7">
        <f t="shared" si="8"/>
        <v>0</v>
      </c>
      <c r="W29" s="7">
        <f t="shared" si="8"/>
        <v>0</v>
      </c>
      <c r="X29" s="7">
        <f t="shared" si="8"/>
        <v>405</v>
      </c>
      <c r="Y29" s="118"/>
      <c r="Z29" s="118"/>
      <c r="AA29" s="24">
        <f>AC29*($AA$3/100+1)</f>
        <v>1868.7164999999998</v>
      </c>
      <c r="AB29" s="7">
        <f>SUM(AB30:AB49)*0.95</f>
        <v>1570.35</v>
      </c>
      <c r="AC29" s="24">
        <f>AB29*(1+HOLDS!$Z$252/100)</f>
        <v>1570.35</v>
      </c>
      <c r="AD29" s="10"/>
      <c r="AE29" s="10"/>
      <c r="AF29" s="7">
        <f t="shared" ref="AF29" si="9">SUM(AF30:AF49)</f>
        <v>130.4</v>
      </c>
      <c r="AG29" s="119" t="str">
        <f>PROPER(C29)</f>
        <v>Crusher Set</v>
      </c>
      <c r="AH29" s="119"/>
      <c r="AI29" s="119">
        <v>25</v>
      </c>
    </row>
    <row r="30" spans="2:35" ht="18.75" x14ac:dyDescent="0.3">
      <c r="B30" s="149" t="s">
        <v>23</v>
      </c>
      <c r="C30" s="7" t="s">
        <v>146</v>
      </c>
      <c r="D30" s="7" t="str">
        <f t="shared" si="1"/>
        <v>XS</v>
      </c>
      <c r="E30" s="7" t="s">
        <v>232</v>
      </c>
      <c r="F30" s="7" t="str">
        <f t="shared" si="2"/>
        <v/>
      </c>
      <c r="G30" s="7">
        <v>24</v>
      </c>
      <c r="H30" s="6">
        <v>24</v>
      </c>
      <c r="I30" s="10"/>
      <c r="J30" s="10"/>
      <c r="K30" s="10"/>
      <c r="L30" s="10"/>
      <c r="M30" s="10"/>
      <c r="N30" s="10"/>
      <c r="O30" s="118"/>
      <c r="P30" s="118"/>
      <c r="Q30" s="10"/>
      <c r="R30" s="118"/>
      <c r="S30" s="118"/>
      <c r="T30" s="118"/>
      <c r="U30" s="118"/>
      <c r="V30" s="118"/>
      <c r="W30" s="118"/>
      <c r="X30" s="10">
        <v>18</v>
      </c>
      <c r="Y30" s="118"/>
      <c r="Z30" s="118"/>
      <c r="AA30" s="24">
        <f t="shared" si="3"/>
        <v>89.25</v>
      </c>
      <c r="AB30" s="24">
        <v>75</v>
      </c>
      <c r="AC30" s="24">
        <f>AB30*(1+HOLDS!$Z$252/100)</f>
        <v>75</v>
      </c>
      <c r="AD30" s="10"/>
      <c r="AE30" s="10"/>
      <c r="AF30" s="122">
        <v>2.4</v>
      </c>
      <c r="AG30" s="119" t="str">
        <f t="shared" si="4"/>
        <v>Tiny Crusher 1</v>
      </c>
      <c r="AH30" s="119"/>
      <c r="AI30" s="119">
        <v>26</v>
      </c>
    </row>
    <row r="31" spans="2:35" ht="18.75" x14ac:dyDescent="0.3">
      <c r="B31" s="149" t="s">
        <v>24</v>
      </c>
      <c r="C31" s="7" t="s">
        <v>147</v>
      </c>
      <c r="D31" s="7" t="str">
        <f t="shared" si="1"/>
        <v>XS</v>
      </c>
      <c r="E31" s="7" t="s">
        <v>232</v>
      </c>
      <c r="F31" s="7" t="str">
        <f t="shared" si="2"/>
        <v/>
      </c>
      <c r="G31" s="7">
        <v>24</v>
      </c>
      <c r="H31" s="6">
        <v>24</v>
      </c>
      <c r="I31" s="10"/>
      <c r="J31" s="10"/>
      <c r="K31" s="10"/>
      <c r="L31" s="10"/>
      <c r="M31" s="10"/>
      <c r="N31" s="10"/>
      <c r="O31" s="118"/>
      <c r="P31" s="118"/>
      <c r="Q31" s="10"/>
      <c r="R31" s="118"/>
      <c r="S31" s="118"/>
      <c r="T31" s="118"/>
      <c r="U31" s="118"/>
      <c r="V31" s="118"/>
      <c r="W31" s="118"/>
      <c r="X31" s="10">
        <v>48</v>
      </c>
      <c r="Y31" s="118"/>
      <c r="Z31" s="118"/>
      <c r="AA31" s="24">
        <f t="shared" si="3"/>
        <v>86.86999999999999</v>
      </c>
      <c r="AB31" s="24">
        <v>73</v>
      </c>
      <c r="AC31" s="24">
        <f>AB31*(1+HOLDS!$Z$252/100)</f>
        <v>73</v>
      </c>
      <c r="AD31" s="10"/>
      <c r="AE31" s="10"/>
      <c r="AF31" s="122">
        <v>2.2000000000000002</v>
      </c>
      <c r="AG31" s="119" t="str">
        <f t="shared" si="4"/>
        <v>Tiny Crusher 2</v>
      </c>
      <c r="AH31" s="119"/>
      <c r="AI31" s="119">
        <v>27</v>
      </c>
    </row>
    <row r="32" spans="2:35" ht="18.75" x14ac:dyDescent="0.3">
      <c r="B32" s="150" t="s">
        <v>125</v>
      </c>
      <c r="C32" s="29" t="s">
        <v>119</v>
      </c>
      <c r="D32" s="7" t="str">
        <f t="shared" si="1"/>
        <v>XS (Screw-On)</v>
      </c>
      <c r="E32" s="7" t="s">
        <v>232</v>
      </c>
      <c r="F32" s="7" t="str">
        <f t="shared" si="2"/>
        <v xml:space="preserve"> (Screw-On)</v>
      </c>
      <c r="G32" s="29">
        <v>18</v>
      </c>
      <c r="H32" s="6"/>
      <c r="I32" s="10"/>
      <c r="J32" s="10"/>
      <c r="K32" s="10"/>
      <c r="L32" s="10"/>
      <c r="M32" s="10"/>
      <c r="N32" s="10"/>
      <c r="O32" s="118"/>
      <c r="P32" s="118"/>
      <c r="Q32" s="10"/>
      <c r="R32" s="118"/>
      <c r="S32" s="118"/>
      <c r="T32" s="118"/>
      <c r="U32" s="118"/>
      <c r="V32" s="118"/>
      <c r="W32" s="118"/>
      <c r="X32" s="10">
        <v>36</v>
      </c>
      <c r="Y32" s="118"/>
      <c r="Z32" s="118"/>
      <c r="AA32" s="24">
        <f t="shared" si="3"/>
        <v>79.72999999999999</v>
      </c>
      <c r="AB32" s="24">
        <v>67</v>
      </c>
      <c r="AC32" s="24">
        <f>AB32*(1+HOLDS!$Z$252/100)</f>
        <v>67</v>
      </c>
      <c r="AD32" s="10"/>
      <c r="AE32" s="10"/>
      <c r="AF32" s="122">
        <v>0.8</v>
      </c>
      <c r="AG32" s="119" t="str">
        <f t="shared" si="4"/>
        <v>Tiny Crusher 3</v>
      </c>
      <c r="AH32" s="119"/>
      <c r="AI32" s="119">
        <v>28</v>
      </c>
    </row>
    <row r="33" spans="2:35" ht="18.75" x14ac:dyDescent="0.3">
      <c r="B33" s="150" t="s">
        <v>126</v>
      </c>
      <c r="C33" s="7" t="s">
        <v>120</v>
      </c>
      <c r="D33" s="7" t="str">
        <f t="shared" si="1"/>
        <v>XS (Screw-On)</v>
      </c>
      <c r="E33" s="7" t="s">
        <v>232</v>
      </c>
      <c r="F33" s="7" t="str">
        <f t="shared" si="2"/>
        <v xml:space="preserve"> (Screw-On)</v>
      </c>
      <c r="G33" s="7">
        <v>18</v>
      </c>
      <c r="H33" s="6"/>
      <c r="I33" s="10"/>
      <c r="J33" s="10"/>
      <c r="K33" s="10"/>
      <c r="L33" s="10"/>
      <c r="M33" s="10"/>
      <c r="N33" s="10"/>
      <c r="O33" s="118"/>
      <c r="P33" s="118"/>
      <c r="Q33" s="10"/>
      <c r="R33" s="118"/>
      <c r="S33" s="118"/>
      <c r="T33" s="118"/>
      <c r="U33" s="118"/>
      <c r="V33" s="118"/>
      <c r="W33" s="118"/>
      <c r="X33" s="10">
        <v>36</v>
      </c>
      <c r="Y33" s="118"/>
      <c r="Z33" s="118"/>
      <c r="AA33" s="24">
        <f t="shared" si="3"/>
        <v>80.92</v>
      </c>
      <c r="AB33" s="24">
        <v>68</v>
      </c>
      <c r="AC33" s="24">
        <f>AB33*(1+HOLDS!$Z$252/100)</f>
        <v>68</v>
      </c>
      <c r="AD33" s="10"/>
      <c r="AE33" s="10"/>
      <c r="AF33" s="122">
        <v>1</v>
      </c>
      <c r="AG33" s="119" t="str">
        <f t="shared" si="4"/>
        <v>Tiny Crusher 4</v>
      </c>
      <c r="AH33" s="119"/>
      <c r="AI33" s="119">
        <v>29</v>
      </c>
    </row>
    <row r="34" spans="2:35" ht="18.75" x14ac:dyDescent="0.3">
      <c r="B34" s="149" t="s">
        <v>9</v>
      </c>
      <c r="C34" s="7" t="s">
        <v>148</v>
      </c>
      <c r="D34" s="7" t="str">
        <f t="shared" si="1"/>
        <v>M</v>
      </c>
      <c r="E34" s="7" t="s">
        <v>3</v>
      </c>
      <c r="F34" s="7" t="str">
        <f t="shared" si="2"/>
        <v/>
      </c>
      <c r="G34" s="7">
        <v>18</v>
      </c>
      <c r="H34" s="6">
        <v>14</v>
      </c>
      <c r="I34" s="10">
        <v>4</v>
      </c>
      <c r="J34" s="10"/>
      <c r="K34" s="10"/>
      <c r="L34" s="10"/>
      <c r="M34" s="10"/>
      <c r="N34" s="10"/>
      <c r="O34" s="118"/>
      <c r="P34" s="118"/>
      <c r="Q34" s="10"/>
      <c r="R34" s="118"/>
      <c r="S34" s="118"/>
      <c r="T34" s="118"/>
      <c r="U34" s="118"/>
      <c r="V34" s="118"/>
      <c r="W34" s="118"/>
      <c r="X34" s="10">
        <v>55</v>
      </c>
      <c r="Y34" s="118"/>
      <c r="Z34" s="118"/>
      <c r="AA34" s="24">
        <f t="shared" si="3"/>
        <v>151.13</v>
      </c>
      <c r="AB34" s="24">
        <v>127</v>
      </c>
      <c r="AC34" s="24">
        <f>AB34*(1+HOLDS!$Z$252/100)</f>
        <v>127</v>
      </c>
      <c r="AD34" s="10"/>
      <c r="AE34" s="10"/>
      <c r="AF34" s="122">
        <v>10.1</v>
      </c>
      <c r="AG34" s="119" t="str">
        <f t="shared" si="4"/>
        <v>Light Crusher 1</v>
      </c>
      <c r="AH34" s="119"/>
      <c r="AI34" s="119">
        <v>30</v>
      </c>
    </row>
    <row r="35" spans="2:35" ht="18.75" x14ac:dyDescent="0.3">
      <c r="B35" s="149" t="s">
        <v>1</v>
      </c>
      <c r="C35" s="9" t="s">
        <v>149</v>
      </c>
      <c r="D35" s="7" t="str">
        <f t="shared" si="1"/>
        <v>L</v>
      </c>
      <c r="E35" s="9" t="s">
        <v>76</v>
      </c>
      <c r="F35" s="7" t="str">
        <f t="shared" si="2"/>
        <v/>
      </c>
      <c r="G35" s="9">
        <v>18</v>
      </c>
      <c r="H35" s="6">
        <v>6</v>
      </c>
      <c r="I35" s="10">
        <v>10</v>
      </c>
      <c r="J35" s="10">
        <v>2</v>
      </c>
      <c r="K35" s="10"/>
      <c r="L35" s="10"/>
      <c r="M35" s="10"/>
      <c r="N35" s="10"/>
      <c r="O35" s="118"/>
      <c r="P35" s="118"/>
      <c r="Q35" s="10"/>
      <c r="R35" s="118"/>
      <c r="S35" s="118"/>
      <c r="T35" s="118"/>
      <c r="U35" s="118"/>
      <c r="V35" s="118"/>
      <c r="W35" s="118"/>
      <c r="X35" s="10">
        <v>57</v>
      </c>
      <c r="Y35" s="118"/>
      <c r="Z35" s="118"/>
      <c r="AA35" s="24">
        <f t="shared" si="3"/>
        <v>238</v>
      </c>
      <c r="AB35" s="24">
        <v>200</v>
      </c>
      <c r="AC35" s="24">
        <f>AB35*(1+HOLDS!$Z$252/100)</f>
        <v>200</v>
      </c>
      <c r="AD35" s="10"/>
      <c r="AE35" s="10"/>
      <c r="AF35" s="122">
        <v>21.2</v>
      </c>
      <c r="AG35" s="119" t="str">
        <f t="shared" si="4"/>
        <v>Light Crusher 2</v>
      </c>
      <c r="AH35" s="119"/>
      <c r="AI35" s="119">
        <v>31</v>
      </c>
    </row>
    <row r="36" spans="2:35" ht="18.75" x14ac:dyDescent="0.3">
      <c r="B36" s="149" t="s">
        <v>112</v>
      </c>
      <c r="C36" s="9" t="s">
        <v>150</v>
      </c>
      <c r="D36" s="7" t="str">
        <f t="shared" si="1"/>
        <v>L</v>
      </c>
      <c r="E36" s="9" t="s">
        <v>76</v>
      </c>
      <c r="F36" s="7" t="str">
        <f t="shared" si="2"/>
        <v/>
      </c>
      <c r="G36" s="9">
        <v>24</v>
      </c>
      <c r="H36" s="6">
        <v>20</v>
      </c>
      <c r="I36" s="10">
        <v>4</v>
      </c>
      <c r="J36" s="10"/>
      <c r="K36" s="10"/>
      <c r="L36" s="10"/>
      <c r="M36" s="10"/>
      <c r="N36" s="10"/>
      <c r="O36" s="118"/>
      <c r="P36" s="118"/>
      <c r="Q36" s="10"/>
      <c r="R36" s="118"/>
      <c r="S36" s="118"/>
      <c r="T36" s="118"/>
      <c r="U36" s="118"/>
      <c r="V36" s="118"/>
      <c r="W36" s="118"/>
      <c r="X36" s="10">
        <v>58</v>
      </c>
      <c r="Y36" s="118"/>
      <c r="Z36" s="118"/>
      <c r="AA36" s="24">
        <f t="shared" si="3"/>
        <v>178.5</v>
      </c>
      <c r="AB36" s="24">
        <v>150</v>
      </c>
      <c r="AC36" s="24">
        <f>AB36*(1+HOLDS!$Z$252/100)</f>
        <v>150</v>
      </c>
      <c r="AD36" s="10"/>
      <c r="AE36" s="10"/>
      <c r="AF36" s="122">
        <v>10.4</v>
      </c>
      <c r="AG36" s="119" t="str">
        <f t="shared" si="4"/>
        <v>Light Crusher 3</v>
      </c>
      <c r="AH36" s="119"/>
      <c r="AI36" s="119">
        <v>32</v>
      </c>
    </row>
    <row r="37" spans="2:35" ht="18.75" x14ac:dyDescent="0.3">
      <c r="B37" s="149" t="s">
        <v>37</v>
      </c>
      <c r="C37" s="9" t="s">
        <v>151</v>
      </c>
      <c r="D37" s="7" t="str">
        <f t="shared" si="1"/>
        <v>XL</v>
      </c>
      <c r="E37" s="9" t="s">
        <v>10</v>
      </c>
      <c r="F37" s="7" t="str">
        <f t="shared" si="2"/>
        <v/>
      </c>
      <c r="G37" s="9">
        <v>6</v>
      </c>
      <c r="H37" s="6"/>
      <c r="I37" s="10"/>
      <c r="J37" s="10"/>
      <c r="K37" s="10">
        <v>1</v>
      </c>
      <c r="L37" s="10"/>
      <c r="M37" s="10">
        <v>4</v>
      </c>
      <c r="N37" s="10">
        <v>1</v>
      </c>
      <c r="O37" s="118"/>
      <c r="P37" s="118"/>
      <c r="Q37" s="10"/>
      <c r="R37" s="118"/>
      <c r="S37" s="118"/>
      <c r="T37" s="118"/>
      <c r="U37" s="118"/>
      <c r="V37" s="118"/>
      <c r="W37" s="118"/>
      <c r="X37" s="10">
        <v>15</v>
      </c>
      <c r="Y37" s="118"/>
      <c r="Z37" s="118"/>
      <c r="AA37" s="24">
        <f t="shared" si="3"/>
        <v>140.41999999999999</v>
      </c>
      <c r="AB37" s="24">
        <v>118</v>
      </c>
      <c r="AC37" s="24">
        <f>AB37*(1+HOLDS!$Z$252/100)</f>
        <v>118</v>
      </c>
      <c r="AD37" s="10"/>
      <c r="AE37" s="10"/>
      <c r="AF37" s="122">
        <v>11.8</v>
      </c>
      <c r="AG37" s="119" t="str">
        <f t="shared" si="4"/>
        <v>Essential Crusher 1</v>
      </c>
      <c r="AH37" s="119"/>
      <c r="AI37" s="119">
        <v>33</v>
      </c>
    </row>
    <row r="38" spans="2:35" ht="18.75" x14ac:dyDescent="0.3">
      <c r="B38" s="149" t="s">
        <v>38</v>
      </c>
      <c r="C38" s="9" t="s">
        <v>152</v>
      </c>
      <c r="D38" s="7" t="str">
        <f t="shared" si="1"/>
        <v>XL</v>
      </c>
      <c r="E38" s="9" t="s">
        <v>10</v>
      </c>
      <c r="F38" s="7" t="str">
        <f t="shared" si="2"/>
        <v/>
      </c>
      <c r="G38" s="9">
        <v>6</v>
      </c>
      <c r="H38" s="6"/>
      <c r="I38" s="10">
        <v>1</v>
      </c>
      <c r="J38" s="10">
        <v>2</v>
      </c>
      <c r="K38" s="10">
        <v>3</v>
      </c>
      <c r="L38" s="10"/>
      <c r="M38" s="10"/>
      <c r="N38" s="10"/>
      <c r="O38" s="118"/>
      <c r="P38" s="118"/>
      <c r="Q38" s="10"/>
      <c r="R38" s="118"/>
      <c r="S38" s="118"/>
      <c r="T38" s="118"/>
      <c r="U38" s="118"/>
      <c r="V38" s="118"/>
      <c r="W38" s="118"/>
      <c r="X38" s="10">
        <v>20</v>
      </c>
      <c r="Y38" s="118"/>
      <c r="Z38" s="118"/>
      <c r="AA38" s="24">
        <f t="shared" si="3"/>
        <v>126.14</v>
      </c>
      <c r="AB38" s="24">
        <v>106</v>
      </c>
      <c r="AC38" s="24">
        <f>AB38*(1+HOLDS!$Z$252/100)</f>
        <v>106</v>
      </c>
      <c r="AD38" s="10"/>
      <c r="AE38" s="10"/>
      <c r="AF38" s="122">
        <v>10</v>
      </c>
      <c r="AG38" s="119" t="str">
        <f t="shared" si="4"/>
        <v>Essential Crusher 2</v>
      </c>
      <c r="AH38" s="119"/>
      <c r="AI38" s="119">
        <v>34</v>
      </c>
    </row>
    <row r="39" spans="2:35" ht="18.75" x14ac:dyDescent="0.3">
      <c r="B39" s="149" t="s">
        <v>39</v>
      </c>
      <c r="C39" s="9" t="s">
        <v>153</v>
      </c>
      <c r="D39" s="7" t="str">
        <f t="shared" si="1"/>
        <v>XL</v>
      </c>
      <c r="E39" s="9" t="s">
        <v>10</v>
      </c>
      <c r="F39" s="7" t="str">
        <f t="shared" si="2"/>
        <v/>
      </c>
      <c r="G39" s="9">
        <v>6</v>
      </c>
      <c r="H39" s="6"/>
      <c r="I39" s="10"/>
      <c r="J39" s="10">
        <v>1</v>
      </c>
      <c r="K39" s="10">
        <v>1</v>
      </c>
      <c r="L39" s="10">
        <v>2</v>
      </c>
      <c r="M39" s="10">
        <v>1</v>
      </c>
      <c r="N39" s="10"/>
      <c r="O39" s="118">
        <v>1</v>
      </c>
      <c r="P39" s="118"/>
      <c r="Q39" s="10"/>
      <c r="R39" s="118"/>
      <c r="S39" s="118"/>
      <c r="T39" s="118"/>
      <c r="U39" s="118"/>
      <c r="V39" s="118"/>
      <c r="W39" s="118"/>
      <c r="X39" s="10">
        <v>17</v>
      </c>
      <c r="Y39" s="118"/>
      <c r="Z39" s="118"/>
      <c r="AA39" s="24">
        <f t="shared" si="3"/>
        <v>129.71</v>
      </c>
      <c r="AB39" s="24">
        <v>109</v>
      </c>
      <c r="AC39" s="24">
        <f>AB39*(1+HOLDS!$Z$252/100)</f>
        <v>109</v>
      </c>
      <c r="AD39" s="10"/>
      <c r="AE39" s="10"/>
      <c r="AF39" s="122">
        <v>10.5</v>
      </c>
      <c r="AG39" s="119" t="str">
        <f t="shared" si="4"/>
        <v>Essential Crusher 3</v>
      </c>
      <c r="AH39" s="119"/>
      <c r="AI39" s="119">
        <v>35</v>
      </c>
    </row>
    <row r="40" spans="2:35" ht="18.75" x14ac:dyDescent="0.3">
      <c r="B40" s="149" t="s">
        <v>40</v>
      </c>
      <c r="C40" s="9" t="s">
        <v>154</v>
      </c>
      <c r="D40" s="7" t="str">
        <f t="shared" si="1"/>
        <v>XL</v>
      </c>
      <c r="E40" s="9" t="s">
        <v>10</v>
      </c>
      <c r="F40" s="7" t="str">
        <f t="shared" si="2"/>
        <v/>
      </c>
      <c r="G40" s="9">
        <v>6</v>
      </c>
      <c r="H40" s="6"/>
      <c r="I40" s="10"/>
      <c r="J40" s="10">
        <v>1</v>
      </c>
      <c r="K40" s="10">
        <v>4</v>
      </c>
      <c r="L40" s="10"/>
      <c r="M40" s="10">
        <v>1</v>
      </c>
      <c r="N40" s="10"/>
      <c r="O40" s="118"/>
      <c r="P40" s="118"/>
      <c r="Q40" s="10"/>
      <c r="R40" s="118"/>
      <c r="S40" s="118"/>
      <c r="T40" s="118"/>
      <c r="U40" s="118"/>
      <c r="V40" s="118"/>
      <c r="W40" s="118"/>
      <c r="X40" s="10">
        <v>17</v>
      </c>
      <c r="Y40" s="118"/>
      <c r="Z40" s="118"/>
      <c r="AA40" s="24">
        <f t="shared" si="3"/>
        <v>132.09</v>
      </c>
      <c r="AB40" s="24">
        <v>111</v>
      </c>
      <c r="AC40" s="24">
        <f>AB40*(1+HOLDS!$Z$252/100)</f>
        <v>111</v>
      </c>
      <c r="AD40" s="10"/>
      <c r="AE40" s="10"/>
      <c r="AF40" s="122">
        <v>10.8</v>
      </c>
      <c r="AG40" s="119" t="str">
        <f t="shared" si="4"/>
        <v>Essential Crusher 4</v>
      </c>
      <c r="AH40" s="119"/>
      <c r="AI40" s="119">
        <v>36</v>
      </c>
    </row>
    <row r="41" spans="2:35" ht="18.75" x14ac:dyDescent="0.3">
      <c r="B41" s="149" t="s">
        <v>41</v>
      </c>
      <c r="C41" s="9" t="s">
        <v>155</v>
      </c>
      <c r="D41" s="7" t="str">
        <f t="shared" si="1"/>
        <v>XXL</v>
      </c>
      <c r="E41" s="9" t="s">
        <v>233</v>
      </c>
      <c r="F41" s="7" t="str">
        <f t="shared" si="2"/>
        <v/>
      </c>
      <c r="G41" s="9">
        <v>1</v>
      </c>
      <c r="H41" s="6"/>
      <c r="I41" s="10"/>
      <c r="J41" s="10"/>
      <c r="K41" s="10"/>
      <c r="L41" s="10"/>
      <c r="M41" s="10"/>
      <c r="N41" s="10"/>
      <c r="O41" s="118">
        <v>1</v>
      </c>
      <c r="P41" s="118"/>
      <c r="Q41" s="10"/>
      <c r="R41" s="120"/>
      <c r="S41" s="120"/>
      <c r="T41" s="120"/>
      <c r="U41" s="120"/>
      <c r="V41" s="120"/>
      <c r="W41" s="120"/>
      <c r="X41" s="10">
        <v>4</v>
      </c>
      <c r="Y41" s="118"/>
      <c r="Z41" s="118"/>
      <c r="AA41" s="24">
        <f t="shared" si="3"/>
        <v>57.12</v>
      </c>
      <c r="AB41" s="24">
        <v>48</v>
      </c>
      <c r="AC41" s="24">
        <f>AB41*(1+HOLDS!$Z$252/100)</f>
        <v>48</v>
      </c>
      <c r="AD41" s="118"/>
      <c r="AE41" s="118"/>
      <c r="AF41" s="122">
        <v>4.0999999999999996</v>
      </c>
      <c r="AG41" s="119" t="str">
        <f t="shared" si="4"/>
        <v>Heavy Crusher 1</v>
      </c>
      <c r="AH41" s="119"/>
      <c r="AI41" s="119">
        <v>37</v>
      </c>
    </row>
    <row r="42" spans="2:35" ht="18.75" x14ac:dyDescent="0.3">
      <c r="B42" s="149" t="s">
        <v>42</v>
      </c>
      <c r="C42" s="9" t="s">
        <v>156</v>
      </c>
      <c r="D42" s="7" t="str">
        <f t="shared" si="1"/>
        <v>XXL</v>
      </c>
      <c r="E42" s="9" t="s">
        <v>233</v>
      </c>
      <c r="F42" s="7" t="str">
        <f t="shared" si="2"/>
        <v/>
      </c>
      <c r="G42" s="9">
        <v>1</v>
      </c>
      <c r="H42" s="6"/>
      <c r="I42" s="10"/>
      <c r="J42" s="10"/>
      <c r="K42" s="10"/>
      <c r="L42" s="10">
        <v>1</v>
      </c>
      <c r="M42" s="10"/>
      <c r="N42" s="10"/>
      <c r="O42" s="118"/>
      <c r="P42" s="118"/>
      <c r="Q42" s="10"/>
      <c r="R42" s="120"/>
      <c r="S42" s="120"/>
      <c r="T42" s="120"/>
      <c r="U42" s="120"/>
      <c r="V42" s="120"/>
      <c r="W42" s="120"/>
      <c r="X42" s="10">
        <v>4</v>
      </c>
      <c r="Y42" s="118"/>
      <c r="Z42" s="118"/>
      <c r="AA42" s="24">
        <f t="shared" si="3"/>
        <v>42.839999999999996</v>
      </c>
      <c r="AB42" s="24">
        <v>36</v>
      </c>
      <c r="AC42" s="24">
        <f>AB42*(1+HOLDS!$Z$252/100)</f>
        <v>36</v>
      </c>
      <c r="AD42" s="118"/>
      <c r="AE42" s="118"/>
      <c r="AF42" s="122">
        <v>2.8</v>
      </c>
      <c r="AG42" s="119" t="str">
        <f t="shared" si="4"/>
        <v>Heavy Crusher 2</v>
      </c>
      <c r="AH42" s="119"/>
      <c r="AI42" s="119">
        <v>38</v>
      </c>
    </row>
    <row r="43" spans="2:35" ht="18.75" x14ac:dyDescent="0.3">
      <c r="B43" s="149" t="s">
        <v>43</v>
      </c>
      <c r="C43" s="9" t="s">
        <v>157</v>
      </c>
      <c r="D43" s="7" t="str">
        <f t="shared" si="1"/>
        <v>XXL</v>
      </c>
      <c r="E43" s="9" t="s">
        <v>233</v>
      </c>
      <c r="F43" s="7" t="str">
        <f t="shared" si="2"/>
        <v/>
      </c>
      <c r="G43" s="9">
        <v>1</v>
      </c>
      <c r="H43" s="6"/>
      <c r="I43" s="10"/>
      <c r="J43" s="10"/>
      <c r="K43" s="10">
        <v>1</v>
      </c>
      <c r="L43" s="10"/>
      <c r="M43" s="10"/>
      <c r="N43" s="10"/>
      <c r="O43" s="118"/>
      <c r="P43" s="118"/>
      <c r="Q43" s="10"/>
      <c r="R43" s="120"/>
      <c r="S43" s="120"/>
      <c r="T43" s="120"/>
      <c r="U43" s="120"/>
      <c r="V43" s="120"/>
      <c r="W43" s="120"/>
      <c r="X43" s="10">
        <v>4</v>
      </c>
      <c r="Y43" s="118"/>
      <c r="Z43" s="118"/>
      <c r="AA43" s="24">
        <f t="shared" si="3"/>
        <v>52.36</v>
      </c>
      <c r="AB43" s="24">
        <v>44</v>
      </c>
      <c r="AC43" s="24">
        <f>AB43*(1+HOLDS!$Z$252/100)</f>
        <v>44</v>
      </c>
      <c r="AD43" s="118"/>
      <c r="AE43" s="118"/>
      <c r="AF43" s="122">
        <v>3.8</v>
      </c>
      <c r="AG43" s="119" t="str">
        <f t="shared" si="4"/>
        <v>Heavy Crusher 3</v>
      </c>
      <c r="AH43" s="119"/>
      <c r="AI43" s="119">
        <v>39</v>
      </c>
    </row>
    <row r="44" spans="2:35" ht="18.75" x14ac:dyDescent="0.3">
      <c r="B44" s="149" t="s">
        <v>44</v>
      </c>
      <c r="C44" s="9" t="s">
        <v>158</v>
      </c>
      <c r="D44" s="7" t="str">
        <f t="shared" si="1"/>
        <v>XXL</v>
      </c>
      <c r="E44" s="9" t="s">
        <v>233</v>
      </c>
      <c r="F44" s="7" t="str">
        <f t="shared" si="2"/>
        <v/>
      </c>
      <c r="G44" s="9">
        <v>1</v>
      </c>
      <c r="H44" s="6"/>
      <c r="I44" s="10"/>
      <c r="J44" s="10"/>
      <c r="K44" s="10"/>
      <c r="L44" s="10"/>
      <c r="M44" s="10"/>
      <c r="N44" s="10"/>
      <c r="O44" s="118"/>
      <c r="P44" s="118">
        <v>1</v>
      </c>
      <c r="Q44" s="10"/>
      <c r="R44" s="120"/>
      <c r="S44" s="120"/>
      <c r="T44" s="120"/>
      <c r="U44" s="120"/>
      <c r="V44" s="120"/>
      <c r="W44" s="120"/>
      <c r="X44" s="10">
        <v>4</v>
      </c>
      <c r="Y44" s="118"/>
      <c r="Z44" s="118"/>
      <c r="AA44" s="24">
        <f t="shared" si="3"/>
        <v>49.98</v>
      </c>
      <c r="AB44" s="24">
        <v>42</v>
      </c>
      <c r="AC44" s="24">
        <f>AB44*(1+HOLDS!$Z$252/100)</f>
        <v>42</v>
      </c>
      <c r="AD44" s="118"/>
      <c r="AE44" s="118"/>
      <c r="AF44" s="122">
        <v>3.5</v>
      </c>
      <c r="AG44" s="119" t="str">
        <f t="shared" si="4"/>
        <v>Heavy Crusher 4</v>
      </c>
      <c r="AH44" s="119"/>
      <c r="AI44" s="119">
        <v>40</v>
      </c>
    </row>
    <row r="45" spans="2:35" ht="18.75" x14ac:dyDescent="0.3">
      <c r="B45" s="149" t="s">
        <v>45</v>
      </c>
      <c r="C45" s="9" t="s">
        <v>159</v>
      </c>
      <c r="D45" s="7" t="str">
        <f t="shared" si="1"/>
        <v>XXL</v>
      </c>
      <c r="E45" s="9" t="s">
        <v>233</v>
      </c>
      <c r="F45" s="7" t="str">
        <f t="shared" si="2"/>
        <v/>
      </c>
      <c r="G45" s="9">
        <v>1</v>
      </c>
      <c r="H45" s="6"/>
      <c r="I45" s="10"/>
      <c r="J45" s="10"/>
      <c r="K45" s="10"/>
      <c r="L45" s="10"/>
      <c r="M45" s="10"/>
      <c r="N45" s="10">
        <v>1</v>
      </c>
      <c r="O45" s="118"/>
      <c r="P45" s="118"/>
      <c r="Q45" s="10"/>
      <c r="R45" s="120"/>
      <c r="S45" s="120"/>
      <c r="T45" s="120"/>
      <c r="U45" s="120"/>
      <c r="V45" s="120"/>
      <c r="W45" s="120"/>
      <c r="X45" s="10">
        <v>1</v>
      </c>
      <c r="Y45" s="118"/>
      <c r="Z45" s="118"/>
      <c r="AA45" s="24">
        <f t="shared" si="3"/>
        <v>74.97</v>
      </c>
      <c r="AB45" s="24">
        <v>63</v>
      </c>
      <c r="AC45" s="24">
        <f>AB45*(1+HOLDS!$Z$252/100)</f>
        <v>63</v>
      </c>
      <c r="AD45" s="118"/>
      <c r="AE45" s="118"/>
      <c r="AF45" s="122">
        <v>6</v>
      </c>
      <c r="AG45" s="119" t="str">
        <f t="shared" si="4"/>
        <v>Heavy Crusher 5</v>
      </c>
      <c r="AH45" s="119"/>
      <c r="AI45" s="119">
        <v>41</v>
      </c>
    </row>
    <row r="46" spans="2:35" ht="18.75" x14ac:dyDescent="0.3">
      <c r="B46" s="149" t="s">
        <v>46</v>
      </c>
      <c r="C46" s="9" t="s">
        <v>160</v>
      </c>
      <c r="D46" s="7" t="str">
        <f t="shared" si="1"/>
        <v>XXL</v>
      </c>
      <c r="E46" s="9" t="s">
        <v>233</v>
      </c>
      <c r="F46" s="7" t="str">
        <f t="shared" si="2"/>
        <v/>
      </c>
      <c r="G46" s="9">
        <v>1</v>
      </c>
      <c r="H46" s="6"/>
      <c r="I46" s="10"/>
      <c r="J46" s="10"/>
      <c r="K46" s="10"/>
      <c r="L46" s="10"/>
      <c r="M46" s="10"/>
      <c r="N46" s="10"/>
      <c r="O46" s="118">
        <v>1</v>
      </c>
      <c r="P46" s="118"/>
      <c r="Q46" s="10"/>
      <c r="R46" s="120"/>
      <c r="S46" s="120"/>
      <c r="T46" s="120"/>
      <c r="U46" s="120"/>
      <c r="V46" s="120"/>
      <c r="W46" s="120"/>
      <c r="X46" s="10">
        <v>3</v>
      </c>
      <c r="Y46" s="118"/>
      <c r="Z46" s="118"/>
      <c r="AA46" s="24">
        <f t="shared" si="3"/>
        <v>59.5</v>
      </c>
      <c r="AB46" s="24">
        <v>50</v>
      </c>
      <c r="AC46" s="24">
        <f>AB46*(1+HOLDS!$Z$252/100)</f>
        <v>50</v>
      </c>
      <c r="AD46" s="118"/>
      <c r="AE46" s="118"/>
      <c r="AF46" s="122">
        <v>4.5</v>
      </c>
      <c r="AG46" s="119" t="str">
        <f t="shared" si="4"/>
        <v>Heavy Crusher 6</v>
      </c>
      <c r="AH46" s="119"/>
      <c r="AI46" s="119">
        <v>42</v>
      </c>
    </row>
    <row r="47" spans="2:35" ht="18.75" x14ac:dyDescent="0.3">
      <c r="B47" s="149" t="s">
        <v>47</v>
      </c>
      <c r="C47" s="9" t="s">
        <v>161</v>
      </c>
      <c r="D47" s="7" t="str">
        <f t="shared" si="1"/>
        <v>XXL</v>
      </c>
      <c r="E47" s="9" t="s">
        <v>233</v>
      </c>
      <c r="F47" s="7" t="str">
        <f t="shared" si="2"/>
        <v/>
      </c>
      <c r="G47" s="9">
        <v>1</v>
      </c>
      <c r="H47" s="6"/>
      <c r="I47" s="10"/>
      <c r="J47" s="10"/>
      <c r="K47" s="10"/>
      <c r="L47" s="10"/>
      <c r="M47" s="10"/>
      <c r="N47" s="10"/>
      <c r="O47" s="118">
        <v>1</v>
      </c>
      <c r="P47" s="118"/>
      <c r="Q47" s="10"/>
      <c r="R47" s="120"/>
      <c r="S47" s="120"/>
      <c r="T47" s="120"/>
      <c r="U47" s="120"/>
      <c r="V47" s="120"/>
      <c r="W47" s="120"/>
      <c r="X47" s="10">
        <v>3</v>
      </c>
      <c r="Y47" s="118"/>
      <c r="Z47" s="118"/>
      <c r="AA47" s="24">
        <f t="shared" si="3"/>
        <v>44.03</v>
      </c>
      <c r="AB47" s="24">
        <v>37</v>
      </c>
      <c r="AC47" s="24">
        <f>AB47*(1+HOLDS!$Z$252/100)</f>
        <v>37</v>
      </c>
      <c r="AD47" s="118"/>
      <c r="AE47" s="118"/>
      <c r="AF47" s="122">
        <v>3</v>
      </c>
      <c r="AG47" s="119" t="str">
        <f t="shared" si="4"/>
        <v>Heavy Crusher 7</v>
      </c>
      <c r="AH47" s="119"/>
      <c r="AI47" s="119">
        <v>43</v>
      </c>
    </row>
    <row r="48" spans="2:35" ht="18.75" x14ac:dyDescent="0.3">
      <c r="B48" s="149" t="s">
        <v>90</v>
      </c>
      <c r="C48" s="9" t="s">
        <v>162</v>
      </c>
      <c r="D48" s="7" t="str">
        <f t="shared" si="1"/>
        <v>XXL</v>
      </c>
      <c r="E48" s="9" t="s">
        <v>233</v>
      </c>
      <c r="F48" s="7" t="str">
        <f t="shared" si="2"/>
        <v/>
      </c>
      <c r="G48" s="9">
        <v>1</v>
      </c>
      <c r="H48" s="6"/>
      <c r="I48" s="10"/>
      <c r="J48" s="10"/>
      <c r="K48" s="10"/>
      <c r="L48" s="10"/>
      <c r="M48" s="10"/>
      <c r="N48" s="10"/>
      <c r="O48" s="118"/>
      <c r="P48" s="118"/>
      <c r="Q48" s="10"/>
      <c r="R48" s="120">
        <v>1</v>
      </c>
      <c r="S48" s="120"/>
      <c r="T48" s="120"/>
      <c r="U48" s="120"/>
      <c r="V48" s="120"/>
      <c r="W48" s="120"/>
      <c r="X48" s="10">
        <v>4</v>
      </c>
      <c r="Y48" s="118"/>
      <c r="Z48" s="118"/>
      <c r="AA48" s="24">
        <f t="shared" si="3"/>
        <v>102.33999999999999</v>
      </c>
      <c r="AB48" s="24">
        <v>86</v>
      </c>
      <c r="AC48" s="24">
        <f>AB48*(1+HOLDS!$Z$252/100)</f>
        <v>86</v>
      </c>
      <c r="AD48" s="118"/>
      <c r="AE48" s="118"/>
      <c r="AF48" s="122">
        <v>7.9</v>
      </c>
      <c r="AG48" s="119" t="str">
        <f t="shared" si="4"/>
        <v>Heavy Crusher 8</v>
      </c>
      <c r="AH48" s="119"/>
      <c r="AI48" s="119">
        <v>44</v>
      </c>
    </row>
    <row r="49" spans="2:35" ht="18.75" x14ac:dyDescent="0.3">
      <c r="B49" s="149" t="s">
        <v>91</v>
      </c>
      <c r="C49" s="9" t="s">
        <v>163</v>
      </c>
      <c r="D49" s="7" t="str">
        <f t="shared" si="1"/>
        <v>XXL</v>
      </c>
      <c r="E49" s="9" t="s">
        <v>233</v>
      </c>
      <c r="F49" s="7" t="str">
        <f t="shared" si="2"/>
        <v/>
      </c>
      <c r="G49" s="9">
        <v>1</v>
      </c>
      <c r="H49" s="6"/>
      <c r="I49" s="10"/>
      <c r="J49" s="10"/>
      <c r="K49" s="10"/>
      <c r="L49" s="10">
        <v>1</v>
      </c>
      <c r="M49" s="10"/>
      <c r="N49" s="10"/>
      <c r="O49" s="118"/>
      <c r="P49" s="118"/>
      <c r="Q49" s="10"/>
      <c r="R49" s="120"/>
      <c r="S49" s="120"/>
      <c r="T49" s="120"/>
      <c r="U49" s="120"/>
      <c r="V49" s="120"/>
      <c r="W49" s="120"/>
      <c r="X49" s="10">
        <v>1</v>
      </c>
      <c r="Y49" s="118"/>
      <c r="Z49" s="118"/>
      <c r="AA49" s="24">
        <f t="shared" si="3"/>
        <v>51.169999999999995</v>
      </c>
      <c r="AB49" s="24">
        <v>43</v>
      </c>
      <c r="AC49" s="24">
        <f>AB49*(1+HOLDS!$Z$252/100)</f>
        <v>43</v>
      </c>
      <c r="AD49" s="118"/>
      <c r="AE49" s="118"/>
      <c r="AF49" s="122">
        <v>3.6</v>
      </c>
      <c r="AG49" s="119" t="str">
        <f t="shared" si="4"/>
        <v>Heavy Crusher 9</v>
      </c>
      <c r="AH49" s="119"/>
      <c r="AI49" s="119">
        <v>45</v>
      </c>
    </row>
    <row r="50" spans="2:35" ht="18.75" x14ac:dyDescent="0.3">
      <c r="B50" s="150" t="s">
        <v>142</v>
      </c>
      <c r="C50" s="37" t="s">
        <v>171</v>
      </c>
      <c r="D50" s="7" t="str">
        <f>CONCATENATE(E50,F50)</f>
        <v>XS-XXL</v>
      </c>
      <c r="E50" s="37" t="s">
        <v>141</v>
      </c>
      <c r="F50" s="7" t="str">
        <f>IF(SUM(H50:W50)=0," (Screw-On)","")</f>
        <v/>
      </c>
      <c r="G50" s="7">
        <f>SUM(G51:G58)</f>
        <v>87</v>
      </c>
      <c r="H50" s="7">
        <f t="shared" ref="H50:X50" si="10">SUM(H51:H58)</f>
        <v>0</v>
      </c>
      <c r="I50" s="7">
        <f t="shared" si="10"/>
        <v>0</v>
      </c>
      <c r="J50" s="7">
        <f t="shared" si="10"/>
        <v>12</v>
      </c>
      <c r="K50" s="7">
        <f t="shared" si="10"/>
        <v>0</v>
      </c>
      <c r="L50" s="7">
        <f t="shared" si="10"/>
        <v>0</v>
      </c>
      <c r="M50" s="7">
        <f t="shared" si="10"/>
        <v>0</v>
      </c>
      <c r="N50" s="7">
        <f t="shared" si="10"/>
        <v>6</v>
      </c>
      <c r="O50" s="7">
        <f t="shared" si="10"/>
        <v>0</v>
      </c>
      <c r="P50" s="7">
        <f t="shared" si="10"/>
        <v>1</v>
      </c>
      <c r="Q50" s="7">
        <f t="shared" si="10"/>
        <v>5</v>
      </c>
      <c r="R50" s="7">
        <f t="shared" si="10"/>
        <v>0</v>
      </c>
      <c r="S50" s="7">
        <f t="shared" si="10"/>
        <v>1</v>
      </c>
      <c r="T50" s="7">
        <f t="shared" si="10"/>
        <v>5</v>
      </c>
      <c r="U50" s="7">
        <f t="shared" si="10"/>
        <v>1</v>
      </c>
      <c r="V50" s="7">
        <f t="shared" si="10"/>
        <v>1</v>
      </c>
      <c r="W50" s="7">
        <f t="shared" si="10"/>
        <v>4</v>
      </c>
      <c r="X50" s="7">
        <f t="shared" si="10"/>
        <v>111</v>
      </c>
      <c r="Y50" s="118"/>
      <c r="Z50" s="118"/>
      <c r="AA50" s="24">
        <f>AC50*($AA$3/100+1)</f>
        <v>1382.6014999999998</v>
      </c>
      <c r="AB50" s="188">
        <f>SUM(AB51:AB58)*0.95</f>
        <v>1161.8499999999999</v>
      </c>
      <c r="AC50" s="24">
        <f>AB50*(1+HOLDS!$Z$252/100)</f>
        <v>1161.8499999999999</v>
      </c>
      <c r="AD50" s="118"/>
      <c r="AE50" s="118"/>
      <c r="AF50" s="189">
        <f>SUM(AF51:AF58)</f>
        <v>123.10000000000001</v>
      </c>
      <c r="AG50" s="119" t="str">
        <f>PROPER(C50)</f>
        <v>Woks Set</v>
      </c>
      <c r="AH50" s="119"/>
      <c r="AI50" s="119">
        <v>46</v>
      </c>
    </row>
    <row r="51" spans="2:35" ht="18.75" x14ac:dyDescent="0.3">
      <c r="B51" s="150" t="s">
        <v>209</v>
      </c>
      <c r="C51" s="37" t="s">
        <v>164</v>
      </c>
      <c r="D51" s="7" t="str">
        <f t="shared" si="1"/>
        <v>XL</v>
      </c>
      <c r="E51" s="37" t="s">
        <v>10</v>
      </c>
      <c r="F51" s="7" t="str">
        <f t="shared" si="2"/>
        <v/>
      </c>
      <c r="G51" s="37">
        <v>6</v>
      </c>
      <c r="H51" s="6"/>
      <c r="I51" s="10"/>
      <c r="J51" s="10"/>
      <c r="K51" s="10"/>
      <c r="L51" s="10"/>
      <c r="M51" s="10"/>
      <c r="N51" s="10"/>
      <c r="O51" s="118"/>
      <c r="P51" s="118"/>
      <c r="Q51" s="10">
        <v>1</v>
      </c>
      <c r="R51" s="120"/>
      <c r="S51" s="120"/>
      <c r="T51" s="120">
        <v>2</v>
      </c>
      <c r="U51" s="120">
        <v>1</v>
      </c>
      <c r="V51" s="120">
        <v>1</v>
      </c>
      <c r="W51" s="120">
        <v>1</v>
      </c>
      <c r="X51" s="10"/>
      <c r="Y51" s="118"/>
      <c r="Z51" s="118"/>
      <c r="AA51" s="24">
        <f t="shared" si="3"/>
        <v>285.59999999999997</v>
      </c>
      <c r="AB51" s="24">
        <v>240</v>
      </c>
      <c r="AC51" s="24">
        <f>AB51*(1+HOLDS!$Z$252/100)</f>
        <v>240</v>
      </c>
      <c r="AD51" s="118"/>
      <c r="AE51" s="118"/>
      <c r="AF51" s="122">
        <v>29</v>
      </c>
      <c r="AG51" s="119" t="str">
        <f t="shared" si="4"/>
        <v>Woks 1</v>
      </c>
      <c r="AH51" s="119"/>
      <c r="AI51" s="119">
        <v>47</v>
      </c>
    </row>
    <row r="52" spans="2:35" ht="18.75" x14ac:dyDescent="0.3">
      <c r="B52" s="150" t="s">
        <v>127</v>
      </c>
      <c r="C52" s="37" t="s">
        <v>165</v>
      </c>
      <c r="D52" s="7" t="str">
        <f t="shared" si="1"/>
        <v>L-XL</v>
      </c>
      <c r="E52" s="37" t="s">
        <v>139</v>
      </c>
      <c r="F52" s="7" t="str">
        <f t="shared" si="2"/>
        <v/>
      </c>
      <c r="G52" s="37">
        <v>6</v>
      </c>
      <c r="H52" s="6"/>
      <c r="I52" s="10"/>
      <c r="J52" s="10"/>
      <c r="K52" s="10"/>
      <c r="L52" s="10"/>
      <c r="M52" s="10"/>
      <c r="N52" s="10"/>
      <c r="O52" s="118"/>
      <c r="P52" s="118"/>
      <c r="Q52" s="10">
        <v>1</v>
      </c>
      <c r="R52" s="120"/>
      <c r="S52" s="120"/>
      <c r="T52" s="120">
        <v>2</v>
      </c>
      <c r="U52" s="120"/>
      <c r="V52" s="120"/>
      <c r="W52" s="120">
        <v>3</v>
      </c>
      <c r="X52" s="10"/>
      <c r="Y52" s="118"/>
      <c r="Z52" s="118"/>
      <c r="AA52" s="24">
        <f t="shared" si="3"/>
        <v>322.49</v>
      </c>
      <c r="AB52" s="24">
        <v>271</v>
      </c>
      <c r="AC52" s="24">
        <f>AB52*(1+HOLDS!$Z$252/100)</f>
        <v>271</v>
      </c>
      <c r="AD52" s="118"/>
      <c r="AE52" s="118"/>
      <c r="AF52" s="122">
        <v>34</v>
      </c>
      <c r="AG52" s="119" t="str">
        <f t="shared" si="4"/>
        <v>Woks 2</v>
      </c>
      <c r="AH52" s="119"/>
      <c r="AI52" s="119">
        <v>48</v>
      </c>
    </row>
    <row r="53" spans="2:35" ht="18.75" x14ac:dyDescent="0.3">
      <c r="B53" s="150" t="s">
        <v>128</v>
      </c>
      <c r="C53" s="37" t="s">
        <v>166</v>
      </c>
      <c r="D53" s="7" t="str">
        <f t="shared" si="1"/>
        <v>XL</v>
      </c>
      <c r="E53" s="37" t="s">
        <v>10</v>
      </c>
      <c r="F53" s="7" t="str">
        <f t="shared" si="2"/>
        <v/>
      </c>
      <c r="G53" s="37">
        <v>6</v>
      </c>
      <c r="H53" s="6"/>
      <c r="I53" s="10"/>
      <c r="J53" s="10"/>
      <c r="K53" s="10"/>
      <c r="L53" s="10"/>
      <c r="M53" s="10"/>
      <c r="N53" s="10">
        <v>3</v>
      </c>
      <c r="O53" s="118"/>
      <c r="P53" s="118">
        <v>1</v>
      </c>
      <c r="Q53" s="10">
        <v>1</v>
      </c>
      <c r="R53" s="120"/>
      <c r="S53" s="120">
        <v>1</v>
      </c>
      <c r="T53" s="120"/>
      <c r="U53" s="120"/>
      <c r="V53" s="120"/>
      <c r="W53" s="120"/>
      <c r="X53" s="10"/>
      <c r="Y53" s="118"/>
      <c r="Z53" s="118"/>
      <c r="AA53" s="24">
        <f t="shared" si="3"/>
        <v>211.82</v>
      </c>
      <c r="AB53" s="24">
        <v>178</v>
      </c>
      <c r="AC53" s="24">
        <f>AB53*(1+HOLDS!$Z$252/100)</f>
        <v>178</v>
      </c>
      <c r="AD53" s="118"/>
      <c r="AE53" s="118"/>
      <c r="AF53" s="122">
        <v>19</v>
      </c>
      <c r="AG53" s="119" t="str">
        <f t="shared" si="4"/>
        <v>Woks 3</v>
      </c>
      <c r="AH53" s="119"/>
      <c r="AI53" s="119">
        <v>49</v>
      </c>
    </row>
    <row r="54" spans="2:35" ht="18.75" x14ac:dyDescent="0.3">
      <c r="B54" s="150" t="s">
        <v>129</v>
      </c>
      <c r="C54" s="37" t="s">
        <v>167</v>
      </c>
      <c r="D54" s="7" t="str">
        <f t="shared" si="1"/>
        <v>XL-XXL</v>
      </c>
      <c r="E54" s="37" t="s">
        <v>113</v>
      </c>
      <c r="F54" s="7" t="str">
        <f t="shared" si="2"/>
        <v/>
      </c>
      <c r="G54" s="37">
        <v>6</v>
      </c>
      <c r="H54" s="6"/>
      <c r="I54" s="10"/>
      <c r="J54" s="10"/>
      <c r="K54" s="10"/>
      <c r="L54" s="10"/>
      <c r="M54" s="10"/>
      <c r="N54" s="10">
        <v>3</v>
      </c>
      <c r="O54" s="118"/>
      <c r="P54" s="118"/>
      <c r="Q54" s="10">
        <v>2</v>
      </c>
      <c r="R54" s="120"/>
      <c r="S54" s="120"/>
      <c r="T54" s="120">
        <v>1</v>
      </c>
      <c r="U54" s="120"/>
      <c r="V54" s="120"/>
      <c r="W54" s="120"/>
      <c r="X54" s="10"/>
      <c r="Y54" s="118"/>
      <c r="Z54" s="118"/>
      <c r="AA54" s="24">
        <f t="shared" si="3"/>
        <v>245.14</v>
      </c>
      <c r="AB54" s="24">
        <v>206</v>
      </c>
      <c r="AC54" s="24">
        <f>AB54*(1+HOLDS!$Z$252/100)</f>
        <v>206</v>
      </c>
      <c r="AD54" s="118"/>
      <c r="AE54" s="118"/>
      <c r="AF54" s="122">
        <v>23</v>
      </c>
      <c r="AG54" s="119" t="str">
        <f t="shared" si="4"/>
        <v>Woks 4</v>
      </c>
      <c r="AH54" s="119"/>
      <c r="AI54" s="119">
        <v>50</v>
      </c>
    </row>
    <row r="55" spans="2:35" ht="18.75" x14ac:dyDescent="0.3">
      <c r="B55" s="150" t="s">
        <v>130</v>
      </c>
      <c r="C55" s="37" t="s">
        <v>168</v>
      </c>
      <c r="D55" s="7" t="str">
        <f t="shared" si="1"/>
        <v>L (Screw-On)</v>
      </c>
      <c r="E55" s="9" t="s">
        <v>76</v>
      </c>
      <c r="F55" s="7" t="str">
        <f t="shared" si="2"/>
        <v xml:space="preserve"> (Screw-On)</v>
      </c>
      <c r="G55" s="37">
        <v>9</v>
      </c>
      <c r="H55" s="6"/>
      <c r="I55" s="10"/>
      <c r="J55" s="10"/>
      <c r="K55" s="10"/>
      <c r="L55" s="10"/>
      <c r="M55" s="10"/>
      <c r="N55" s="10"/>
      <c r="O55" s="118"/>
      <c r="P55" s="118"/>
      <c r="Q55" s="10"/>
      <c r="R55" s="120"/>
      <c r="S55" s="120"/>
      <c r="T55" s="120"/>
      <c r="U55" s="120"/>
      <c r="V55" s="120"/>
      <c r="W55" s="120"/>
      <c r="X55" s="10">
        <v>27</v>
      </c>
      <c r="Y55" s="118"/>
      <c r="Z55" s="118"/>
      <c r="AA55" s="24">
        <f t="shared" si="3"/>
        <v>139.22999999999999</v>
      </c>
      <c r="AB55" s="24">
        <v>117</v>
      </c>
      <c r="AC55" s="24">
        <f>AB55*(1+HOLDS!$Z$252/100)</f>
        <v>117</v>
      </c>
      <c r="AD55" s="118"/>
      <c r="AE55" s="118"/>
      <c r="AF55" s="122">
        <v>9</v>
      </c>
      <c r="AG55" s="119" t="str">
        <f t="shared" si="4"/>
        <v>Woks 5</v>
      </c>
      <c r="AH55" s="119"/>
      <c r="AI55" s="119">
        <v>51</v>
      </c>
    </row>
    <row r="56" spans="2:35" ht="18.75" x14ac:dyDescent="0.3">
      <c r="B56" s="150" t="s">
        <v>131</v>
      </c>
      <c r="C56" s="37" t="s">
        <v>169</v>
      </c>
      <c r="D56" s="7" t="str">
        <f t="shared" si="1"/>
        <v>XS-S (Screw-On)</v>
      </c>
      <c r="E56" s="9" t="s">
        <v>306</v>
      </c>
      <c r="F56" s="7" t="str">
        <f t="shared" si="2"/>
        <v xml:space="preserve"> (Screw-On)</v>
      </c>
      <c r="G56" s="37">
        <v>18</v>
      </c>
      <c r="H56" s="6"/>
      <c r="I56" s="10"/>
      <c r="J56" s="10"/>
      <c r="K56" s="10"/>
      <c r="L56" s="10"/>
      <c r="M56" s="10"/>
      <c r="N56" s="10"/>
      <c r="O56" s="118"/>
      <c r="P56" s="118"/>
      <c r="Q56" s="10"/>
      <c r="R56" s="120"/>
      <c r="S56" s="120"/>
      <c r="T56" s="120"/>
      <c r="U56" s="120"/>
      <c r="V56" s="120"/>
      <c r="W56" s="120"/>
      <c r="X56" s="10">
        <v>36</v>
      </c>
      <c r="Y56" s="118"/>
      <c r="Z56" s="118"/>
      <c r="AA56" s="24">
        <f t="shared" si="3"/>
        <v>64.259999999999991</v>
      </c>
      <c r="AB56" s="24">
        <v>54</v>
      </c>
      <c r="AC56" s="24">
        <f>AB56*(1+HOLDS!$Z$252/100)</f>
        <v>54</v>
      </c>
      <c r="AD56" s="118"/>
      <c r="AE56" s="118"/>
      <c r="AF56" s="122">
        <v>1.2</v>
      </c>
      <c r="AG56" s="119" t="str">
        <f t="shared" si="4"/>
        <v>Woks 6</v>
      </c>
      <c r="AH56" s="119"/>
      <c r="AI56" s="119">
        <v>52</v>
      </c>
    </row>
    <row r="57" spans="2:35" ht="18.75" x14ac:dyDescent="0.3">
      <c r="B57" s="150" t="s">
        <v>132</v>
      </c>
      <c r="C57" s="37" t="s">
        <v>170</v>
      </c>
      <c r="D57" s="7" t="str">
        <f t="shared" si="1"/>
        <v>XS-M (Screw-On)</v>
      </c>
      <c r="E57" s="9" t="s">
        <v>305</v>
      </c>
      <c r="F57" s="7" t="str">
        <f t="shared" si="2"/>
        <v xml:space="preserve"> (Screw-On)</v>
      </c>
      <c r="G57" s="37">
        <v>24</v>
      </c>
      <c r="H57" s="6"/>
      <c r="I57" s="10"/>
      <c r="J57" s="10"/>
      <c r="K57" s="10"/>
      <c r="L57" s="10"/>
      <c r="M57" s="10"/>
      <c r="N57" s="10"/>
      <c r="O57" s="118"/>
      <c r="P57" s="118"/>
      <c r="Q57" s="10"/>
      <c r="R57" s="120"/>
      <c r="S57" s="120"/>
      <c r="T57" s="120"/>
      <c r="U57" s="120"/>
      <c r="V57" s="120"/>
      <c r="W57" s="120"/>
      <c r="X57" s="10">
        <v>48</v>
      </c>
      <c r="Y57" s="118"/>
      <c r="Z57" s="118"/>
      <c r="AA57" s="24">
        <f t="shared" si="3"/>
        <v>70.209999999999994</v>
      </c>
      <c r="AB57" s="24">
        <v>59</v>
      </c>
      <c r="AC57" s="24">
        <f>AB57*(1+HOLDS!$Z$252/100)</f>
        <v>59</v>
      </c>
      <c r="AD57" s="118"/>
      <c r="AE57" s="118"/>
      <c r="AF57" s="122">
        <v>1</v>
      </c>
      <c r="AG57" s="119" t="str">
        <f t="shared" si="4"/>
        <v>Woks 7</v>
      </c>
      <c r="AH57" s="119"/>
      <c r="AI57" s="119">
        <v>53</v>
      </c>
    </row>
    <row r="58" spans="2:35" ht="18.75" x14ac:dyDescent="0.3">
      <c r="B58" s="150" t="s">
        <v>352</v>
      </c>
      <c r="C58" s="9" t="s">
        <v>353</v>
      </c>
      <c r="D58" s="7" t="str">
        <f t="shared" si="1"/>
        <v>S-M</v>
      </c>
      <c r="E58" s="9" t="s">
        <v>354</v>
      </c>
      <c r="F58" s="7"/>
      <c r="G58" s="37">
        <v>12</v>
      </c>
      <c r="H58" s="6"/>
      <c r="I58" s="10"/>
      <c r="J58" s="10">
        <v>12</v>
      </c>
      <c r="K58" s="10"/>
      <c r="L58" s="10"/>
      <c r="M58" s="10"/>
      <c r="N58" s="10"/>
      <c r="O58" s="118"/>
      <c r="P58" s="118"/>
      <c r="Q58" s="10"/>
      <c r="R58" s="120"/>
      <c r="S58" s="120"/>
      <c r="T58" s="120"/>
      <c r="U58" s="120"/>
      <c r="V58" s="120"/>
      <c r="W58" s="120"/>
      <c r="X58" s="10"/>
      <c r="Y58" s="118"/>
      <c r="Z58" s="118"/>
      <c r="AA58" s="24">
        <f t="shared" si="3"/>
        <v>116.61999999999999</v>
      </c>
      <c r="AB58" s="24">
        <v>98</v>
      </c>
      <c r="AC58" s="24">
        <f>AB58*(1+HOLDS!$Z$252/100)</f>
        <v>98</v>
      </c>
      <c r="AD58" s="118"/>
      <c r="AE58" s="118"/>
      <c r="AF58" s="122">
        <v>6.9</v>
      </c>
      <c r="AG58" s="119" t="str">
        <f t="shared" si="4"/>
        <v>Woks 8</v>
      </c>
      <c r="AH58" s="119"/>
      <c r="AI58" s="119">
        <v>54</v>
      </c>
    </row>
    <row r="59" spans="2:35" ht="18.75" x14ac:dyDescent="0.3">
      <c r="B59" s="149" t="s">
        <v>96</v>
      </c>
      <c r="C59" s="7" t="s">
        <v>186</v>
      </c>
      <c r="D59" s="7" t="str">
        <f t="shared" si="1"/>
        <v>L</v>
      </c>
      <c r="E59" s="7" t="s">
        <v>76</v>
      </c>
      <c r="F59" s="7" t="str">
        <f t="shared" si="2"/>
        <v/>
      </c>
      <c r="G59" s="7">
        <v>12</v>
      </c>
      <c r="H59" s="6"/>
      <c r="I59" s="10"/>
      <c r="J59" s="10"/>
      <c r="K59" s="10">
        <v>6</v>
      </c>
      <c r="L59" s="10">
        <v>6</v>
      </c>
      <c r="M59" s="10"/>
      <c r="N59" s="10"/>
      <c r="O59" s="118"/>
      <c r="P59" s="118"/>
      <c r="Q59" s="10"/>
      <c r="R59" s="118"/>
      <c r="S59" s="118"/>
      <c r="T59" s="118"/>
      <c r="U59" s="118"/>
      <c r="V59" s="118"/>
      <c r="W59" s="118"/>
      <c r="X59" s="10"/>
      <c r="Y59" s="118"/>
      <c r="Z59" s="118"/>
      <c r="AA59" s="24">
        <f t="shared" si="3"/>
        <v>159.45999999999998</v>
      </c>
      <c r="AB59" s="24">
        <v>134</v>
      </c>
      <c r="AC59" s="24">
        <f>AB59*(1+HOLDS!$Z$252/100)</f>
        <v>134</v>
      </c>
      <c r="AD59" s="10"/>
      <c r="AE59" s="10"/>
      <c r="AF59" s="24">
        <v>13.5</v>
      </c>
      <c r="AG59" s="119" t="str">
        <f t="shared" si="4"/>
        <v>Gateway 1</v>
      </c>
      <c r="AH59" s="119"/>
      <c r="AI59" s="119">
        <v>55</v>
      </c>
    </row>
    <row r="60" spans="2:35" ht="18.75" x14ac:dyDescent="0.3">
      <c r="B60" s="149" t="s">
        <v>29</v>
      </c>
      <c r="C60" s="7" t="s">
        <v>30</v>
      </c>
      <c r="D60" s="7" t="str">
        <f t="shared" si="1"/>
        <v>L</v>
      </c>
      <c r="E60" s="7" t="s">
        <v>76</v>
      </c>
      <c r="F60" s="7" t="str">
        <f t="shared" si="2"/>
        <v/>
      </c>
      <c r="G60" s="7">
        <v>12</v>
      </c>
      <c r="H60" s="6">
        <v>2</v>
      </c>
      <c r="I60" s="10">
        <v>6</v>
      </c>
      <c r="J60" s="10">
        <v>2</v>
      </c>
      <c r="K60" s="10"/>
      <c r="L60" s="10"/>
      <c r="M60" s="10"/>
      <c r="N60" s="10"/>
      <c r="O60" s="118"/>
      <c r="P60" s="118"/>
      <c r="Q60" s="10"/>
      <c r="R60" s="118"/>
      <c r="S60" s="118"/>
      <c r="T60" s="118"/>
      <c r="U60" s="118"/>
      <c r="V60" s="118"/>
      <c r="W60" s="118"/>
      <c r="X60" s="10"/>
      <c r="Y60" s="118"/>
      <c r="Z60" s="118"/>
      <c r="AA60" s="24">
        <f t="shared" si="3"/>
        <v>99.96</v>
      </c>
      <c r="AB60" s="24">
        <v>84</v>
      </c>
      <c r="AC60" s="24">
        <f>AB60*(1+HOLDS!$Z$252/100)</f>
        <v>84</v>
      </c>
      <c r="AD60" s="10"/>
      <c r="AE60" s="10"/>
      <c r="AF60" s="24">
        <v>6</v>
      </c>
      <c r="AG60" s="119" t="str">
        <f t="shared" si="4"/>
        <v>Gateway 2</v>
      </c>
      <c r="AH60" s="119"/>
      <c r="AI60" s="119">
        <v>56</v>
      </c>
    </row>
    <row r="61" spans="2:35" ht="18.75" x14ac:dyDescent="0.3">
      <c r="B61" s="149" t="s">
        <v>32</v>
      </c>
      <c r="C61" s="7" t="s">
        <v>187</v>
      </c>
      <c r="D61" s="7" t="str">
        <f t="shared" si="1"/>
        <v>L</v>
      </c>
      <c r="E61" s="7" t="s">
        <v>76</v>
      </c>
      <c r="F61" s="7" t="str">
        <f t="shared" si="2"/>
        <v/>
      </c>
      <c r="G61" s="7">
        <v>6</v>
      </c>
      <c r="H61" s="6"/>
      <c r="I61" s="10"/>
      <c r="J61" s="10"/>
      <c r="K61" s="10"/>
      <c r="L61" s="10">
        <v>6</v>
      </c>
      <c r="M61" s="10"/>
      <c r="N61" s="10"/>
      <c r="O61" s="118"/>
      <c r="P61" s="118"/>
      <c r="Q61" s="10"/>
      <c r="R61" s="118"/>
      <c r="S61" s="118"/>
      <c r="T61" s="118"/>
      <c r="U61" s="118"/>
      <c r="V61" s="118"/>
      <c r="W61" s="118"/>
      <c r="X61" s="10"/>
      <c r="Y61" s="118"/>
      <c r="Z61" s="118"/>
      <c r="AA61" s="24">
        <f t="shared" si="3"/>
        <v>71.399999999999991</v>
      </c>
      <c r="AB61" s="24">
        <v>60</v>
      </c>
      <c r="AC61" s="24">
        <f>AB61*(1+HOLDS!$Z$252/100)</f>
        <v>60</v>
      </c>
      <c r="AD61" s="10"/>
      <c r="AE61" s="10"/>
      <c r="AF61" s="24">
        <v>4.2</v>
      </c>
      <c r="AG61" s="119" t="str">
        <f t="shared" si="4"/>
        <v>Gateway 3</v>
      </c>
      <c r="AH61" s="119"/>
      <c r="AI61" s="119">
        <v>57</v>
      </c>
    </row>
    <row r="62" spans="2:35" ht="18.75" x14ac:dyDescent="0.3">
      <c r="B62" s="151" t="s">
        <v>22</v>
      </c>
      <c r="C62" s="9" t="s">
        <v>277</v>
      </c>
      <c r="D62" s="7" t="str">
        <f t="shared" si="1"/>
        <v>XL-XXL</v>
      </c>
      <c r="E62" s="9" t="s">
        <v>113</v>
      </c>
      <c r="F62" s="7" t="str">
        <f t="shared" si="2"/>
        <v/>
      </c>
      <c r="G62" s="9">
        <v>18</v>
      </c>
      <c r="H62" s="6"/>
      <c r="I62" s="10">
        <v>1</v>
      </c>
      <c r="J62" s="10">
        <v>6</v>
      </c>
      <c r="K62" s="10">
        <v>5</v>
      </c>
      <c r="L62" s="10">
        <v>2</v>
      </c>
      <c r="M62" s="10">
        <v>3</v>
      </c>
      <c r="N62" s="10">
        <v>1</v>
      </c>
      <c r="O62" s="118"/>
      <c r="P62" s="118"/>
      <c r="Q62" s="10"/>
      <c r="R62" s="118"/>
      <c r="S62" s="118"/>
      <c r="T62" s="118"/>
      <c r="U62" s="118"/>
      <c r="V62" s="118"/>
      <c r="W62" s="118"/>
      <c r="X62" s="10"/>
      <c r="Y62" s="118"/>
      <c r="Z62" s="118"/>
      <c r="AA62" s="24">
        <f t="shared" si="3"/>
        <v>523.6</v>
      </c>
      <c r="AB62" s="24">
        <v>440</v>
      </c>
      <c r="AC62" s="24">
        <f>AB62*(1+HOLDS!$Z$252/100)</f>
        <v>440</v>
      </c>
      <c r="AD62" s="10"/>
      <c r="AE62" s="10"/>
      <c r="AF62" s="24">
        <v>53</v>
      </c>
      <c r="AG62" s="119" t="str">
        <f t="shared" si="4"/>
        <v>Desert Wind 1</v>
      </c>
      <c r="AH62" s="119"/>
      <c r="AI62" s="119">
        <v>58</v>
      </c>
    </row>
    <row r="63" spans="2:35" ht="18.75" x14ac:dyDescent="0.3">
      <c r="B63" s="151" t="s">
        <v>278</v>
      </c>
      <c r="C63" s="9" t="s">
        <v>257</v>
      </c>
      <c r="D63" s="7" t="str">
        <f t="shared" si="1"/>
        <v>L</v>
      </c>
      <c r="E63" s="9" t="s">
        <v>76</v>
      </c>
      <c r="F63" s="7" t="str">
        <f t="shared" si="2"/>
        <v/>
      </c>
      <c r="G63" s="9">
        <v>18</v>
      </c>
      <c r="H63" s="6"/>
      <c r="I63" s="10">
        <v>2</v>
      </c>
      <c r="J63" s="10">
        <v>7</v>
      </c>
      <c r="K63" s="10">
        <v>7</v>
      </c>
      <c r="L63" s="10">
        <v>2</v>
      </c>
      <c r="M63" s="10"/>
      <c r="N63" s="10"/>
      <c r="O63" s="118"/>
      <c r="P63" s="118"/>
      <c r="Q63" s="10"/>
      <c r="R63" s="118"/>
      <c r="S63" s="118"/>
      <c r="T63" s="118"/>
      <c r="U63" s="118"/>
      <c r="V63" s="118"/>
      <c r="W63" s="118"/>
      <c r="X63" s="10"/>
      <c r="Y63" s="118"/>
      <c r="Z63" s="118"/>
      <c r="AA63" s="24">
        <f t="shared" si="3"/>
        <v>257.03999999999996</v>
      </c>
      <c r="AB63" s="24">
        <v>216</v>
      </c>
      <c r="AC63" s="24">
        <f>AB63*(1+HOLDS!$Z$252/100)</f>
        <v>216</v>
      </c>
      <c r="AD63" s="10"/>
      <c r="AE63" s="10"/>
      <c r="AF63" s="24">
        <v>22.8</v>
      </c>
      <c r="AG63" s="119" t="str">
        <f t="shared" si="4"/>
        <v>Desert Wind 2</v>
      </c>
      <c r="AH63" s="119"/>
      <c r="AI63" s="119">
        <v>59</v>
      </c>
    </row>
    <row r="64" spans="2:35" ht="18.75" x14ac:dyDescent="0.3">
      <c r="B64" s="151" t="s">
        <v>279</v>
      </c>
      <c r="C64" s="9" t="s">
        <v>258</v>
      </c>
      <c r="D64" s="7" t="str">
        <f t="shared" si="1"/>
        <v>M-L</v>
      </c>
      <c r="E64" s="9" t="s">
        <v>259</v>
      </c>
      <c r="F64" s="7" t="str">
        <f t="shared" si="2"/>
        <v/>
      </c>
      <c r="G64" s="9">
        <v>18</v>
      </c>
      <c r="H64" s="6"/>
      <c r="I64" s="10">
        <v>12</v>
      </c>
      <c r="J64" s="10">
        <v>6</v>
      </c>
      <c r="K64" s="10"/>
      <c r="L64" s="10"/>
      <c r="M64" s="10"/>
      <c r="N64" s="10"/>
      <c r="O64" s="118"/>
      <c r="P64" s="118"/>
      <c r="Q64" s="10"/>
      <c r="R64" s="118"/>
      <c r="S64" s="118"/>
      <c r="T64" s="118"/>
      <c r="U64" s="118"/>
      <c r="V64" s="118"/>
      <c r="W64" s="118"/>
      <c r="X64" s="10"/>
      <c r="Y64" s="118"/>
      <c r="Z64" s="118"/>
      <c r="AA64" s="24">
        <f t="shared" si="3"/>
        <v>176.12</v>
      </c>
      <c r="AB64" s="24">
        <v>148</v>
      </c>
      <c r="AC64" s="24">
        <f>AB64*(1+HOLDS!$Z$252/100)</f>
        <v>148</v>
      </c>
      <c r="AD64" s="10"/>
      <c r="AE64" s="10"/>
      <c r="AF64" s="24">
        <v>12</v>
      </c>
      <c r="AG64" s="119" t="str">
        <f t="shared" si="4"/>
        <v>Desert Wind 3</v>
      </c>
      <c r="AH64" s="119"/>
      <c r="AI64" s="119">
        <v>60</v>
      </c>
    </row>
    <row r="65" spans="2:35" ht="18.75" x14ac:dyDescent="0.3">
      <c r="B65" s="151" t="s">
        <v>135</v>
      </c>
      <c r="C65" s="37" t="s">
        <v>121</v>
      </c>
      <c r="D65" s="7" t="str">
        <f t="shared" si="1"/>
        <v>S (Screw-On)</v>
      </c>
      <c r="E65" s="9" t="s">
        <v>2</v>
      </c>
      <c r="F65" s="7" t="str">
        <f t="shared" si="2"/>
        <v xml:space="preserve"> (Screw-On)</v>
      </c>
      <c r="G65" s="37">
        <v>18</v>
      </c>
      <c r="H65" s="6"/>
      <c r="I65" s="10"/>
      <c r="J65" s="10"/>
      <c r="K65" s="10"/>
      <c r="L65" s="10"/>
      <c r="M65" s="10"/>
      <c r="N65" s="10"/>
      <c r="O65" s="118"/>
      <c r="P65" s="118"/>
      <c r="Q65" s="10"/>
      <c r="R65" s="118"/>
      <c r="S65" s="118"/>
      <c r="T65" s="118"/>
      <c r="U65" s="118"/>
      <c r="V65" s="118"/>
      <c r="W65" s="118"/>
      <c r="X65" s="10">
        <v>36</v>
      </c>
      <c r="Y65" s="118"/>
      <c r="Z65" s="118"/>
      <c r="AA65" s="24">
        <f t="shared" si="3"/>
        <v>94.009999999999991</v>
      </c>
      <c r="AB65" s="24">
        <v>79</v>
      </c>
      <c r="AC65" s="24">
        <f>AB65*(1+HOLDS!$Z$252/100)</f>
        <v>79</v>
      </c>
      <c r="AD65" s="10"/>
      <c r="AE65" s="10"/>
      <c r="AF65" s="24">
        <v>1</v>
      </c>
      <c r="AG65" s="119" t="str">
        <f t="shared" si="4"/>
        <v>Desert Wind 4</v>
      </c>
      <c r="AH65" s="119"/>
      <c r="AI65" s="119">
        <v>61</v>
      </c>
    </row>
    <row r="66" spans="2:35" ht="18.75" x14ac:dyDescent="0.3">
      <c r="B66" s="150" t="s">
        <v>488</v>
      </c>
      <c r="C66" s="9" t="s">
        <v>482</v>
      </c>
      <c r="D66" s="7" t="str">
        <f>CONCATENATE(E66,F66)</f>
        <v>XS-XL</v>
      </c>
      <c r="E66" s="9" t="s">
        <v>487</v>
      </c>
      <c r="F66" s="7" t="str">
        <f>IF(SUM(H66:W66)=0," (Screw-On)","")</f>
        <v/>
      </c>
      <c r="G66" s="37">
        <f>SUM(G67:G75)</f>
        <v>126</v>
      </c>
      <c r="H66" s="37">
        <f t="shared" ref="H66:X66" si="11">SUM(H67:H75)</f>
        <v>42</v>
      </c>
      <c r="I66" s="37">
        <f t="shared" si="11"/>
        <v>23</v>
      </c>
      <c r="J66" s="37">
        <f t="shared" si="11"/>
        <v>22</v>
      </c>
      <c r="K66" s="37">
        <f t="shared" si="11"/>
        <v>12</v>
      </c>
      <c r="L66" s="37">
        <f t="shared" si="11"/>
        <v>16</v>
      </c>
      <c r="M66" s="37">
        <f t="shared" si="11"/>
        <v>9</v>
      </c>
      <c r="N66" s="37">
        <f t="shared" si="11"/>
        <v>2</v>
      </c>
      <c r="O66" s="37">
        <f t="shared" si="11"/>
        <v>0</v>
      </c>
      <c r="P66" s="37">
        <f t="shared" si="11"/>
        <v>0</v>
      </c>
      <c r="Q66" s="37">
        <f t="shared" si="11"/>
        <v>0</v>
      </c>
      <c r="R66" s="37">
        <f t="shared" si="11"/>
        <v>0</v>
      </c>
      <c r="S66" s="37">
        <f t="shared" si="11"/>
        <v>0</v>
      </c>
      <c r="T66" s="37">
        <f t="shared" si="11"/>
        <v>0</v>
      </c>
      <c r="U66" s="37">
        <f t="shared" si="11"/>
        <v>0</v>
      </c>
      <c r="V66" s="37">
        <f t="shared" si="11"/>
        <v>0</v>
      </c>
      <c r="W66" s="37">
        <f t="shared" si="11"/>
        <v>0</v>
      </c>
      <c r="X66" s="37">
        <f t="shared" si="11"/>
        <v>0</v>
      </c>
      <c r="Y66" s="118"/>
      <c r="Z66" s="118"/>
      <c r="AA66" s="24">
        <f>AC66*($AA$3/100+1)</f>
        <v>925.87949999999989</v>
      </c>
      <c r="AB66" s="188">
        <f>SUM(AB67:AB75)*0.95</f>
        <v>778.05</v>
      </c>
      <c r="AC66" s="24">
        <f>AB66*(1+HOLDS!$Z$252/100)</f>
        <v>778.05</v>
      </c>
      <c r="AD66" s="118"/>
      <c r="AE66" s="118"/>
      <c r="AF66" s="189">
        <f>SUM(AF67:AF75)</f>
        <v>70.2</v>
      </c>
      <c r="AG66" s="119" t="str">
        <f>PROPER(C66)</f>
        <v>Fomes Set</v>
      </c>
      <c r="AH66" s="119"/>
      <c r="AI66" s="119">
        <v>62</v>
      </c>
    </row>
    <row r="67" spans="2:35" ht="18.75" x14ac:dyDescent="0.3">
      <c r="B67" s="149" t="s">
        <v>79</v>
      </c>
      <c r="C67" s="7" t="s">
        <v>172</v>
      </c>
      <c r="D67" s="7" t="str">
        <f t="shared" si="1"/>
        <v>XS</v>
      </c>
      <c r="E67" s="7" t="s">
        <v>232</v>
      </c>
      <c r="F67" s="7" t="str">
        <f t="shared" si="2"/>
        <v/>
      </c>
      <c r="G67" s="7">
        <v>12</v>
      </c>
      <c r="H67" s="6">
        <v>12</v>
      </c>
      <c r="I67" s="6"/>
      <c r="J67" s="6"/>
      <c r="K67" s="6"/>
      <c r="L67" s="6"/>
      <c r="M67" s="6"/>
      <c r="N67" s="6"/>
      <c r="O67" s="121"/>
      <c r="P67" s="121"/>
      <c r="Q67" s="6"/>
      <c r="R67" s="121"/>
      <c r="S67" s="121"/>
      <c r="T67" s="121"/>
      <c r="U67" s="121"/>
      <c r="V67" s="121"/>
      <c r="W67" s="121"/>
      <c r="X67" s="10"/>
      <c r="Y67" s="118"/>
      <c r="Z67" s="118"/>
      <c r="AA67" s="24">
        <f t="shared" si="3"/>
        <v>38.08</v>
      </c>
      <c r="AB67" s="24">
        <v>32</v>
      </c>
      <c r="AC67" s="24">
        <f>AB67*(1+HOLDS!$Z$252/100)</f>
        <v>32</v>
      </c>
      <c r="AD67" s="10"/>
      <c r="AE67" s="10"/>
      <c r="AF67" s="24">
        <v>1</v>
      </c>
      <c r="AG67" s="119" t="str">
        <f t="shared" si="4"/>
        <v>Fomes Footholds 1</v>
      </c>
      <c r="AH67" s="119"/>
      <c r="AI67" s="119">
        <v>63</v>
      </c>
    </row>
    <row r="68" spans="2:35" ht="18.75" x14ac:dyDescent="0.3">
      <c r="B68" s="149" t="s">
        <v>82</v>
      </c>
      <c r="C68" s="7" t="s">
        <v>175</v>
      </c>
      <c r="D68" s="7" t="str">
        <f t="shared" si="1"/>
        <v>S</v>
      </c>
      <c r="E68" s="7" t="s">
        <v>2</v>
      </c>
      <c r="F68" s="7" t="str">
        <f t="shared" si="2"/>
        <v/>
      </c>
      <c r="G68" s="7">
        <v>12</v>
      </c>
      <c r="H68" s="6">
        <v>8</v>
      </c>
      <c r="I68" s="10">
        <v>4</v>
      </c>
      <c r="J68" s="10"/>
      <c r="K68" s="10"/>
      <c r="L68" s="10"/>
      <c r="M68" s="10"/>
      <c r="N68" s="10"/>
      <c r="O68" s="118"/>
      <c r="P68" s="118"/>
      <c r="Q68" s="10"/>
      <c r="R68" s="118"/>
      <c r="S68" s="118"/>
      <c r="T68" s="118"/>
      <c r="U68" s="118"/>
      <c r="V68" s="118"/>
      <c r="W68" s="118"/>
      <c r="X68" s="10"/>
      <c r="Y68" s="118"/>
      <c r="Z68" s="118"/>
      <c r="AA68" s="24">
        <f t="shared" si="3"/>
        <v>45.22</v>
      </c>
      <c r="AB68" s="24">
        <v>38</v>
      </c>
      <c r="AC68" s="24">
        <f>AB68*(1+HOLDS!$Z$252/100)</f>
        <v>38</v>
      </c>
      <c r="AD68" s="10"/>
      <c r="AE68" s="10"/>
      <c r="AF68" s="24">
        <v>2</v>
      </c>
      <c r="AG68" s="119" t="str">
        <f t="shared" si="4"/>
        <v>Fomes Footholds 2</v>
      </c>
      <c r="AH68" s="119"/>
      <c r="AI68" s="119">
        <v>64</v>
      </c>
    </row>
    <row r="69" spans="2:35" ht="18.75" x14ac:dyDescent="0.3">
      <c r="B69" s="149" t="s">
        <v>83</v>
      </c>
      <c r="C69" s="7" t="s">
        <v>176</v>
      </c>
      <c r="D69" s="7" t="str">
        <f t="shared" si="1"/>
        <v>S</v>
      </c>
      <c r="E69" s="7" t="s">
        <v>2</v>
      </c>
      <c r="F69" s="7" t="str">
        <f t="shared" si="2"/>
        <v/>
      </c>
      <c r="G69" s="7">
        <v>12</v>
      </c>
      <c r="H69" s="6">
        <v>12</v>
      </c>
      <c r="I69" s="10"/>
      <c r="J69" s="10"/>
      <c r="K69" s="10"/>
      <c r="L69" s="10"/>
      <c r="M69" s="10"/>
      <c r="N69" s="10"/>
      <c r="O69" s="118"/>
      <c r="P69" s="118"/>
      <c r="Q69" s="10"/>
      <c r="R69" s="118"/>
      <c r="S69" s="118"/>
      <c r="T69" s="118"/>
      <c r="U69" s="118"/>
      <c r="V69" s="118"/>
      <c r="W69" s="118"/>
      <c r="X69" s="10"/>
      <c r="Y69" s="118"/>
      <c r="Z69" s="118"/>
      <c r="AA69" s="24">
        <f t="shared" si="3"/>
        <v>40.46</v>
      </c>
      <c r="AB69" s="24">
        <v>34</v>
      </c>
      <c r="AC69" s="24">
        <f>AB69*(1+HOLDS!$Z$252/100)</f>
        <v>34</v>
      </c>
      <c r="AD69" s="10"/>
      <c r="AE69" s="10"/>
      <c r="AF69" s="24">
        <v>1.4</v>
      </c>
      <c r="AG69" s="119" t="str">
        <f t="shared" si="4"/>
        <v>Fomes Small Crimps</v>
      </c>
      <c r="AH69" s="119"/>
      <c r="AI69" s="119">
        <v>65</v>
      </c>
    </row>
    <row r="70" spans="2:35" ht="18.75" x14ac:dyDescent="0.3">
      <c r="B70" s="149" t="s">
        <v>84</v>
      </c>
      <c r="C70" s="7" t="s">
        <v>178</v>
      </c>
      <c r="D70" s="7" t="str">
        <f t="shared" si="1"/>
        <v>M</v>
      </c>
      <c r="E70" s="7" t="s">
        <v>3</v>
      </c>
      <c r="F70" s="7" t="str">
        <f t="shared" si="2"/>
        <v/>
      </c>
      <c r="G70" s="7">
        <v>12</v>
      </c>
      <c r="H70" s="6">
        <v>8</v>
      </c>
      <c r="I70" s="10">
        <v>4</v>
      </c>
      <c r="J70" s="10"/>
      <c r="K70" s="10"/>
      <c r="L70" s="10"/>
      <c r="M70" s="10"/>
      <c r="N70" s="10"/>
      <c r="O70" s="118"/>
      <c r="P70" s="118"/>
      <c r="Q70" s="10"/>
      <c r="R70" s="118"/>
      <c r="S70" s="118"/>
      <c r="T70" s="118"/>
      <c r="U70" s="118"/>
      <c r="V70" s="118"/>
      <c r="W70" s="118"/>
      <c r="X70" s="10"/>
      <c r="Y70" s="118"/>
      <c r="Z70" s="118"/>
      <c r="AA70" s="24">
        <f t="shared" si="3"/>
        <v>46.41</v>
      </c>
      <c r="AB70" s="24">
        <v>39</v>
      </c>
      <c r="AC70" s="24">
        <f>AB70*(1+HOLDS!$Z$252/100)</f>
        <v>39</v>
      </c>
      <c r="AD70" s="10"/>
      <c r="AE70" s="10"/>
      <c r="AF70" s="24">
        <v>1.5</v>
      </c>
      <c r="AG70" s="119" t="str">
        <f t="shared" si="4"/>
        <v>Fomes Crimps</v>
      </c>
      <c r="AH70" s="119"/>
      <c r="AI70" s="119">
        <v>66</v>
      </c>
    </row>
    <row r="71" spans="2:35" ht="18.75" x14ac:dyDescent="0.3">
      <c r="B71" s="149" t="s">
        <v>85</v>
      </c>
      <c r="C71" s="7" t="s">
        <v>179</v>
      </c>
      <c r="D71" s="7" t="str">
        <f t="shared" si="1"/>
        <v>M</v>
      </c>
      <c r="E71" s="7" t="s">
        <v>3</v>
      </c>
      <c r="F71" s="7" t="str">
        <f t="shared" si="2"/>
        <v/>
      </c>
      <c r="G71" s="7">
        <v>18</v>
      </c>
      <c r="H71" s="6">
        <v>2</v>
      </c>
      <c r="I71" s="10">
        <v>13</v>
      </c>
      <c r="J71" s="10">
        <v>3</v>
      </c>
      <c r="K71" s="10"/>
      <c r="L71" s="10"/>
      <c r="M71" s="10"/>
      <c r="N71" s="10"/>
      <c r="O71" s="118"/>
      <c r="P71" s="118"/>
      <c r="Q71" s="10"/>
      <c r="R71" s="118"/>
      <c r="S71" s="118"/>
      <c r="T71" s="118"/>
      <c r="U71" s="118"/>
      <c r="V71" s="118"/>
      <c r="W71" s="118"/>
      <c r="X71" s="10"/>
      <c r="Y71" s="118"/>
      <c r="Z71" s="118"/>
      <c r="AA71" s="24">
        <f t="shared" si="3"/>
        <v>86.86999999999999</v>
      </c>
      <c r="AB71" s="24">
        <v>73</v>
      </c>
      <c r="AC71" s="24">
        <f>AB71*(1+HOLDS!$Z$252/100)</f>
        <v>73</v>
      </c>
      <c r="AD71" s="10"/>
      <c r="AE71" s="10"/>
      <c r="AF71" s="24">
        <v>4.3</v>
      </c>
      <c r="AG71" s="119" t="str">
        <f t="shared" si="4"/>
        <v>Fomes Small Jugs</v>
      </c>
      <c r="AH71" s="119"/>
      <c r="AI71" s="119">
        <v>67</v>
      </c>
    </row>
    <row r="72" spans="2:35" ht="18.75" x14ac:dyDescent="0.3">
      <c r="B72" s="149" t="s">
        <v>86</v>
      </c>
      <c r="C72" s="7" t="s">
        <v>180</v>
      </c>
      <c r="D72" s="7" t="str">
        <f t="shared" si="1"/>
        <v>M</v>
      </c>
      <c r="E72" s="7" t="s">
        <v>3</v>
      </c>
      <c r="F72" s="7" t="str">
        <f t="shared" si="2"/>
        <v/>
      </c>
      <c r="G72" s="7">
        <v>18</v>
      </c>
      <c r="H72" s="6"/>
      <c r="I72" s="10">
        <v>2</v>
      </c>
      <c r="J72" s="10">
        <v>14</v>
      </c>
      <c r="K72" s="10">
        <v>2</v>
      </c>
      <c r="L72" s="10"/>
      <c r="M72" s="10"/>
      <c r="N72" s="10"/>
      <c r="O72" s="118"/>
      <c r="P72" s="118"/>
      <c r="Q72" s="10"/>
      <c r="R72" s="118"/>
      <c r="S72" s="118"/>
      <c r="T72" s="118"/>
      <c r="U72" s="118"/>
      <c r="V72" s="118"/>
      <c r="W72" s="118"/>
      <c r="X72" s="10"/>
      <c r="Y72" s="118"/>
      <c r="Z72" s="118"/>
      <c r="AA72" s="24">
        <f t="shared" si="3"/>
        <v>114.24</v>
      </c>
      <c r="AB72" s="24">
        <v>96</v>
      </c>
      <c r="AC72" s="24">
        <f>AB72*(1+HOLDS!$Z$252/100)</f>
        <v>96</v>
      </c>
      <c r="AD72" s="10"/>
      <c r="AE72" s="10"/>
      <c r="AF72" s="24">
        <v>8</v>
      </c>
      <c r="AG72" s="119" t="str">
        <f t="shared" si="4"/>
        <v>Fomes Medium Jugs</v>
      </c>
      <c r="AH72" s="119"/>
      <c r="AI72" s="119">
        <v>68</v>
      </c>
    </row>
    <row r="73" spans="2:35" ht="18.75" x14ac:dyDescent="0.3">
      <c r="B73" s="149" t="s">
        <v>33</v>
      </c>
      <c r="C73" s="7" t="s">
        <v>188</v>
      </c>
      <c r="D73" s="7" t="str">
        <f t="shared" si="1"/>
        <v>L</v>
      </c>
      <c r="E73" s="7" t="s">
        <v>76</v>
      </c>
      <c r="F73" s="7" t="str">
        <f t="shared" si="2"/>
        <v/>
      </c>
      <c r="G73" s="7">
        <v>12</v>
      </c>
      <c r="H73" s="6"/>
      <c r="I73" s="10"/>
      <c r="J73" s="10">
        <v>5</v>
      </c>
      <c r="K73" s="10">
        <v>5</v>
      </c>
      <c r="L73" s="10">
        <v>2</v>
      </c>
      <c r="M73" s="10"/>
      <c r="N73" s="10"/>
      <c r="O73" s="118"/>
      <c r="P73" s="118"/>
      <c r="Q73" s="10"/>
      <c r="R73" s="118"/>
      <c r="S73" s="118"/>
      <c r="T73" s="118"/>
      <c r="U73" s="118"/>
      <c r="V73" s="118"/>
      <c r="W73" s="118"/>
      <c r="X73" s="10"/>
      <c r="Y73" s="118"/>
      <c r="Z73" s="118"/>
      <c r="AA73" s="24">
        <f t="shared" si="3"/>
        <v>130.9</v>
      </c>
      <c r="AB73" s="24">
        <v>110</v>
      </c>
      <c r="AC73" s="24">
        <f>AB73*(1+HOLDS!$Z$252/100)</f>
        <v>110</v>
      </c>
      <c r="AD73" s="10"/>
      <c r="AE73" s="10"/>
      <c r="AF73" s="24">
        <v>10</v>
      </c>
      <c r="AG73" s="119" t="str">
        <f t="shared" si="4"/>
        <v>Fomes Big Jugs 1</v>
      </c>
      <c r="AH73" s="119"/>
      <c r="AI73" s="119">
        <v>69</v>
      </c>
    </row>
    <row r="74" spans="2:35" ht="18.75" x14ac:dyDescent="0.3">
      <c r="B74" s="149" t="s">
        <v>34</v>
      </c>
      <c r="C74" s="7" t="s">
        <v>35</v>
      </c>
      <c r="D74" s="7" t="str">
        <f t="shared" si="1"/>
        <v>L</v>
      </c>
      <c r="E74" s="7" t="s">
        <v>76</v>
      </c>
      <c r="F74" s="7" t="str">
        <f t="shared" si="2"/>
        <v/>
      </c>
      <c r="G74" s="7">
        <v>12</v>
      </c>
      <c r="H74" s="6"/>
      <c r="I74" s="10"/>
      <c r="J74" s="10"/>
      <c r="K74" s="10">
        <v>1</v>
      </c>
      <c r="L74" s="10">
        <v>8</v>
      </c>
      <c r="M74" s="10">
        <v>3</v>
      </c>
      <c r="N74" s="10"/>
      <c r="O74" s="118"/>
      <c r="P74" s="118"/>
      <c r="Q74" s="10"/>
      <c r="R74" s="118"/>
      <c r="S74" s="118"/>
      <c r="T74" s="118"/>
      <c r="U74" s="118"/>
      <c r="V74" s="118"/>
      <c r="W74" s="118"/>
      <c r="X74" s="10"/>
      <c r="Y74" s="118"/>
      <c r="Z74" s="118"/>
      <c r="AA74" s="24">
        <f t="shared" si="3"/>
        <v>179.69</v>
      </c>
      <c r="AB74" s="24">
        <v>151</v>
      </c>
      <c r="AC74" s="24">
        <f>AB74*(1+HOLDS!$Z$252/100)</f>
        <v>151</v>
      </c>
      <c r="AD74" s="10"/>
      <c r="AE74" s="10"/>
      <c r="AF74" s="24">
        <v>16</v>
      </c>
      <c r="AG74" s="119" t="str">
        <f t="shared" si="4"/>
        <v>Fomes Big Jugs 2</v>
      </c>
      <c r="AH74" s="119"/>
      <c r="AI74" s="119">
        <v>70</v>
      </c>
    </row>
    <row r="75" spans="2:35" ht="18.75" x14ac:dyDescent="0.3">
      <c r="B75" s="149" t="s">
        <v>74</v>
      </c>
      <c r="C75" s="7" t="s">
        <v>192</v>
      </c>
      <c r="D75" s="7" t="str">
        <f t="shared" si="1"/>
        <v>XL</v>
      </c>
      <c r="E75" s="7" t="s">
        <v>10</v>
      </c>
      <c r="F75" s="7" t="str">
        <f t="shared" si="2"/>
        <v/>
      </c>
      <c r="G75" s="7">
        <v>18</v>
      </c>
      <c r="H75" s="6"/>
      <c r="I75" s="10"/>
      <c r="J75" s="10"/>
      <c r="K75" s="10">
        <v>4</v>
      </c>
      <c r="L75" s="10">
        <v>6</v>
      </c>
      <c r="M75" s="10">
        <v>6</v>
      </c>
      <c r="N75" s="10">
        <v>2</v>
      </c>
      <c r="O75" s="118"/>
      <c r="P75" s="118"/>
      <c r="Q75" s="10"/>
      <c r="R75" s="118"/>
      <c r="S75" s="118"/>
      <c r="T75" s="118"/>
      <c r="U75" s="118"/>
      <c r="V75" s="118"/>
      <c r="W75" s="118"/>
      <c r="X75" s="10"/>
      <c r="Y75" s="118"/>
      <c r="Z75" s="118"/>
      <c r="AA75" s="24">
        <f t="shared" ref="AA75:AA162" si="12">AC75*($AA$3/100+1)</f>
        <v>292.74</v>
      </c>
      <c r="AB75" s="24">
        <v>246</v>
      </c>
      <c r="AC75" s="24">
        <f>AB75*(1+HOLDS!$Z$252/100)</f>
        <v>246</v>
      </c>
      <c r="AD75" s="10"/>
      <c r="AE75" s="10"/>
      <c r="AF75" s="24">
        <v>26</v>
      </c>
      <c r="AG75" s="119" t="str">
        <f t="shared" ref="AG75:AG133" si="13">PROPER(C75)</f>
        <v>Fomes Pigs</v>
      </c>
      <c r="AH75" s="119"/>
      <c r="AI75" s="119">
        <v>71</v>
      </c>
    </row>
    <row r="76" spans="2:35" ht="18.75" x14ac:dyDescent="0.3">
      <c r="B76" s="149" t="s">
        <v>93</v>
      </c>
      <c r="C76" s="7" t="s">
        <v>184</v>
      </c>
      <c r="D76" s="7" t="str">
        <f t="shared" si="1"/>
        <v>L</v>
      </c>
      <c r="E76" s="7" t="s">
        <v>76</v>
      </c>
      <c r="F76" s="7" t="str">
        <f t="shared" si="2"/>
        <v/>
      </c>
      <c r="G76" s="7">
        <v>12</v>
      </c>
      <c r="H76" s="6"/>
      <c r="I76" s="10">
        <v>2</v>
      </c>
      <c r="J76" s="10"/>
      <c r="K76" s="10">
        <v>8</v>
      </c>
      <c r="L76" s="10"/>
      <c r="M76" s="10">
        <v>1</v>
      </c>
      <c r="N76" s="10"/>
      <c r="O76" s="118">
        <v>1</v>
      </c>
      <c r="P76" s="118"/>
      <c r="Q76" s="10"/>
      <c r="R76" s="118"/>
      <c r="S76" s="118"/>
      <c r="T76" s="118"/>
      <c r="U76" s="118"/>
      <c r="V76" s="118"/>
      <c r="W76" s="118"/>
      <c r="X76" s="10"/>
      <c r="Y76" s="118"/>
      <c r="Z76" s="118"/>
      <c r="AA76" s="24">
        <f t="shared" si="12"/>
        <v>163.03</v>
      </c>
      <c r="AB76" s="24">
        <v>137</v>
      </c>
      <c r="AC76" s="24">
        <f>AB76*(1+HOLDS!$Z$252/100)</f>
        <v>137</v>
      </c>
      <c r="AD76" s="10"/>
      <c r="AE76" s="10"/>
      <c r="AF76" s="24">
        <v>14.5</v>
      </c>
      <c r="AG76" s="119" t="str">
        <f t="shared" si="13"/>
        <v>Rain Forest 1</v>
      </c>
      <c r="AH76" s="119"/>
      <c r="AI76" s="119">
        <v>72</v>
      </c>
    </row>
    <row r="77" spans="2:35" ht="18.75" x14ac:dyDescent="0.3">
      <c r="B77" s="151" t="s">
        <v>48</v>
      </c>
      <c r="C77" s="9" t="s">
        <v>194</v>
      </c>
      <c r="D77" s="7" t="str">
        <f t="shared" si="1"/>
        <v>XL-XXL</v>
      </c>
      <c r="E77" s="9" t="s">
        <v>113</v>
      </c>
      <c r="F77" s="7" t="str">
        <f t="shared" ref="F77:F174" si="14">IF(SUM(H77:W77)=0," (Screw-On)","")</f>
        <v/>
      </c>
      <c r="G77" s="9">
        <v>18</v>
      </c>
      <c r="H77" s="6"/>
      <c r="I77" s="10"/>
      <c r="J77" s="10">
        <v>5</v>
      </c>
      <c r="K77" s="10">
        <v>11</v>
      </c>
      <c r="L77" s="10">
        <v>2</v>
      </c>
      <c r="M77" s="10"/>
      <c r="N77" s="10"/>
      <c r="O77" s="118"/>
      <c r="P77" s="118"/>
      <c r="Q77" s="10"/>
      <c r="R77" s="118"/>
      <c r="S77" s="118"/>
      <c r="T77" s="118"/>
      <c r="U77" s="118"/>
      <c r="V77" s="118"/>
      <c r="W77" s="118"/>
      <c r="X77" s="10"/>
      <c r="Y77" s="118"/>
      <c r="Z77" s="118"/>
      <c r="AA77" s="24">
        <f t="shared" si="12"/>
        <v>233.23999999999998</v>
      </c>
      <c r="AB77" s="24">
        <v>196</v>
      </c>
      <c r="AC77" s="24">
        <f>AB77*(1+HOLDS!$Z$252/100)</f>
        <v>196</v>
      </c>
      <c r="AD77" s="10"/>
      <c r="AE77" s="10"/>
      <c r="AF77" s="24">
        <v>20.5</v>
      </c>
      <c r="AG77" s="119" t="str">
        <f t="shared" si="13"/>
        <v>Rain Forest 2</v>
      </c>
      <c r="AH77" s="119"/>
      <c r="AI77" s="119">
        <v>73</v>
      </c>
    </row>
    <row r="78" spans="2:35" ht="18.75" x14ac:dyDescent="0.3">
      <c r="B78" s="151" t="s">
        <v>122</v>
      </c>
      <c r="C78" s="9" t="s">
        <v>116</v>
      </c>
      <c r="D78" s="7" t="str">
        <f t="shared" si="1"/>
        <v>M</v>
      </c>
      <c r="E78" s="9" t="s">
        <v>3</v>
      </c>
      <c r="F78" s="7" t="str">
        <f t="shared" si="14"/>
        <v/>
      </c>
      <c r="G78" s="9">
        <v>12</v>
      </c>
      <c r="H78" s="6"/>
      <c r="I78" s="10">
        <v>8</v>
      </c>
      <c r="J78" s="10">
        <v>4</v>
      </c>
      <c r="K78" s="10"/>
      <c r="L78" s="10"/>
      <c r="M78" s="10"/>
      <c r="N78" s="10"/>
      <c r="O78" s="118"/>
      <c r="P78" s="118"/>
      <c r="Q78" s="10"/>
      <c r="R78" s="118"/>
      <c r="S78" s="118"/>
      <c r="T78" s="118"/>
      <c r="U78" s="118"/>
      <c r="V78" s="118"/>
      <c r="W78" s="118"/>
      <c r="X78" s="10"/>
      <c r="Y78" s="118"/>
      <c r="Z78" s="118"/>
      <c r="AA78" s="24">
        <f t="shared" si="12"/>
        <v>103.53</v>
      </c>
      <c r="AB78" s="24">
        <v>87</v>
      </c>
      <c r="AC78" s="24">
        <f>AB78*(1+HOLDS!$Z$252/100)</f>
        <v>87</v>
      </c>
      <c r="AD78" s="10"/>
      <c r="AE78" s="10"/>
      <c r="AF78" s="24">
        <v>5.2</v>
      </c>
      <c r="AG78" s="119" t="str">
        <f t="shared" si="13"/>
        <v>Rain Forest 3</v>
      </c>
      <c r="AH78" s="119"/>
      <c r="AI78" s="119">
        <v>74</v>
      </c>
    </row>
    <row r="79" spans="2:35" ht="18.75" x14ac:dyDescent="0.3">
      <c r="B79" s="151" t="s">
        <v>123</v>
      </c>
      <c r="C79" s="9" t="s">
        <v>117</v>
      </c>
      <c r="D79" s="7" t="str">
        <f t="shared" ref="D79:D89" si="15">CONCATENATE(E79,F79)</f>
        <v>S</v>
      </c>
      <c r="E79" s="9" t="s">
        <v>2</v>
      </c>
      <c r="F79" s="7" t="str">
        <f t="shared" si="14"/>
        <v/>
      </c>
      <c r="G79" s="9">
        <v>12</v>
      </c>
      <c r="H79" s="6"/>
      <c r="I79" s="10">
        <v>12</v>
      </c>
      <c r="J79" s="10"/>
      <c r="K79" s="10"/>
      <c r="L79" s="10"/>
      <c r="M79" s="10"/>
      <c r="N79" s="10"/>
      <c r="O79" s="118"/>
      <c r="P79" s="118"/>
      <c r="Q79" s="10"/>
      <c r="R79" s="118"/>
      <c r="S79" s="118"/>
      <c r="T79" s="118"/>
      <c r="U79" s="118"/>
      <c r="V79" s="118"/>
      <c r="W79" s="118"/>
      <c r="X79" s="10"/>
      <c r="Y79" s="118"/>
      <c r="Z79" s="118"/>
      <c r="AA79" s="24">
        <f t="shared" si="12"/>
        <v>78.539999999999992</v>
      </c>
      <c r="AB79" s="24">
        <v>66</v>
      </c>
      <c r="AC79" s="24">
        <f>AB79*(1+HOLDS!$Z$252/100)</f>
        <v>66</v>
      </c>
      <c r="AD79" s="10"/>
      <c r="AE79" s="10"/>
      <c r="AF79" s="24">
        <v>2.8</v>
      </c>
      <c r="AG79" s="119" t="str">
        <f t="shared" si="13"/>
        <v>Rain Forest 4</v>
      </c>
      <c r="AH79" s="119"/>
      <c r="AI79" s="119">
        <v>75</v>
      </c>
    </row>
    <row r="80" spans="2:35" ht="18.75" x14ac:dyDescent="0.3">
      <c r="B80" s="151" t="s">
        <v>124</v>
      </c>
      <c r="C80" s="9" t="s">
        <v>118</v>
      </c>
      <c r="D80" s="7" t="str">
        <f t="shared" si="15"/>
        <v>S</v>
      </c>
      <c r="E80" s="9" t="s">
        <v>2</v>
      </c>
      <c r="F80" s="7" t="str">
        <f t="shared" si="14"/>
        <v/>
      </c>
      <c r="G80" s="9">
        <v>18</v>
      </c>
      <c r="H80" s="6">
        <v>14</v>
      </c>
      <c r="I80" s="10">
        <v>4</v>
      </c>
      <c r="J80" s="10"/>
      <c r="K80" s="10"/>
      <c r="L80" s="10"/>
      <c r="M80" s="10"/>
      <c r="N80" s="10"/>
      <c r="O80" s="118"/>
      <c r="P80" s="118"/>
      <c r="Q80" s="10"/>
      <c r="R80" s="118"/>
      <c r="S80" s="118"/>
      <c r="T80" s="118"/>
      <c r="U80" s="118"/>
      <c r="V80" s="118"/>
      <c r="W80" s="118"/>
      <c r="X80" s="10"/>
      <c r="Y80" s="118"/>
      <c r="Z80" s="118"/>
      <c r="AA80" s="24">
        <f t="shared" si="12"/>
        <v>90.44</v>
      </c>
      <c r="AB80" s="24">
        <v>76</v>
      </c>
      <c r="AC80" s="24">
        <f>AB80*(1+HOLDS!$Z$252/100)</f>
        <v>76</v>
      </c>
      <c r="AD80" s="10"/>
      <c r="AE80" s="10"/>
      <c r="AF80" s="24">
        <v>2</v>
      </c>
      <c r="AG80" s="119" t="str">
        <f t="shared" si="13"/>
        <v>Rain Forest 5</v>
      </c>
      <c r="AH80" s="119"/>
      <c r="AI80" s="119">
        <v>76</v>
      </c>
    </row>
    <row r="81" spans="2:35" ht="18.75" x14ac:dyDescent="0.3">
      <c r="B81" s="151" t="s">
        <v>371</v>
      </c>
      <c r="C81" s="9" t="s">
        <v>374</v>
      </c>
      <c r="D81" s="7" t="str">
        <f t="shared" si="15"/>
        <v>L-XL</v>
      </c>
      <c r="E81" s="7" t="s">
        <v>139</v>
      </c>
      <c r="F81" s="7" t="str">
        <f t="shared" ref="F81:F83" si="16">IF(SUM(H81:W81)=0," (Screw-On)","")</f>
        <v/>
      </c>
      <c r="G81" s="9">
        <v>24</v>
      </c>
      <c r="H81" s="6"/>
      <c r="I81" s="10"/>
      <c r="J81" s="10"/>
      <c r="K81" s="10">
        <v>8</v>
      </c>
      <c r="L81" s="10">
        <v>8</v>
      </c>
      <c r="M81" s="10">
        <v>8</v>
      </c>
      <c r="N81" s="10"/>
      <c r="O81" s="118"/>
      <c r="P81" s="118"/>
      <c r="Q81" s="10"/>
      <c r="R81" s="118"/>
      <c r="S81" s="118"/>
      <c r="T81" s="118"/>
      <c r="U81" s="118"/>
      <c r="V81" s="118"/>
      <c r="W81" s="118"/>
      <c r="X81" s="10"/>
      <c r="Y81" s="118"/>
      <c r="Z81" s="118"/>
      <c r="AA81" s="24">
        <f t="shared" si="12"/>
        <v>367.71</v>
      </c>
      <c r="AB81" s="24">
        <v>309</v>
      </c>
      <c r="AC81" s="24">
        <f>AB81*(1+HOLDS!$Z$252/100)</f>
        <v>309</v>
      </c>
      <c r="AD81" s="10"/>
      <c r="AE81" s="10"/>
      <c r="AF81" s="24">
        <v>27</v>
      </c>
      <c r="AG81" s="119" t="str">
        <f t="shared" si="13"/>
        <v>Savanna Hills 1</v>
      </c>
      <c r="AH81" s="119"/>
      <c r="AI81" s="119">
        <v>77</v>
      </c>
    </row>
    <row r="82" spans="2:35" ht="18.75" x14ac:dyDescent="0.3">
      <c r="B82" s="151" t="s">
        <v>372</v>
      </c>
      <c r="C82" s="9" t="s">
        <v>375</v>
      </c>
      <c r="D82" s="7" t="str">
        <f t="shared" si="15"/>
        <v>M-L</v>
      </c>
      <c r="E82" s="7" t="s">
        <v>259</v>
      </c>
      <c r="F82" s="7" t="str">
        <f t="shared" si="16"/>
        <v/>
      </c>
      <c r="G82" s="9">
        <v>24</v>
      </c>
      <c r="H82" s="6"/>
      <c r="I82" s="10"/>
      <c r="J82" s="10">
        <v>4</v>
      </c>
      <c r="K82" s="10">
        <v>15</v>
      </c>
      <c r="L82" s="10">
        <v>5</v>
      </c>
      <c r="M82" s="10"/>
      <c r="N82" s="10"/>
      <c r="O82" s="118"/>
      <c r="P82" s="118"/>
      <c r="Q82" s="10"/>
      <c r="R82" s="118"/>
      <c r="S82" s="118"/>
      <c r="T82" s="118"/>
      <c r="U82" s="118"/>
      <c r="V82" s="118"/>
      <c r="W82" s="118"/>
      <c r="X82" s="10"/>
      <c r="Y82" s="118"/>
      <c r="Z82" s="118"/>
      <c r="AA82" s="24">
        <f t="shared" si="12"/>
        <v>260.61</v>
      </c>
      <c r="AB82" s="24">
        <v>219</v>
      </c>
      <c r="AC82" s="24">
        <f>AB82*(1+HOLDS!$Z$252/100)</f>
        <v>219</v>
      </c>
      <c r="AD82" s="10"/>
      <c r="AE82" s="10"/>
      <c r="AF82" s="24">
        <v>17</v>
      </c>
      <c r="AG82" s="119" t="str">
        <f t="shared" si="13"/>
        <v>Savanna Hills 2</v>
      </c>
      <c r="AH82" s="119"/>
      <c r="AI82" s="119">
        <v>78</v>
      </c>
    </row>
    <row r="83" spans="2:35" ht="18.75" x14ac:dyDescent="0.3">
      <c r="B83" s="151" t="s">
        <v>373</v>
      </c>
      <c r="C83" s="9" t="s">
        <v>376</v>
      </c>
      <c r="D83" s="7" t="str">
        <f t="shared" si="15"/>
        <v>XS-S</v>
      </c>
      <c r="E83" s="7" t="s">
        <v>306</v>
      </c>
      <c r="F83" s="7" t="str">
        <f t="shared" si="16"/>
        <v/>
      </c>
      <c r="G83" s="9">
        <v>18</v>
      </c>
      <c r="H83" s="6">
        <v>2</v>
      </c>
      <c r="I83" s="10">
        <v>10</v>
      </c>
      <c r="J83" s="10">
        <v>5</v>
      </c>
      <c r="K83" s="10">
        <v>1</v>
      </c>
      <c r="L83" s="10"/>
      <c r="M83" s="10"/>
      <c r="N83" s="10"/>
      <c r="O83" s="118"/>
      <c r="P83" s="118"/>
      <c r="Q83" s="10"/>
      <c r="R83" s="118"/>
      <c r="S83" s="118"/>
      <c r="T83" s="118"/>
      <c r="U83" s="118"/>
      <c r="V83" s="118"/>
      <c r="W83" s="118"/>
      <c r="X83" s="10"/>
      <c r="Y83" s="118"/>
      <c r="Z83" s="118"/>
      <c r="AA83" s="24">
        <f t="shared" si="12"/>
        <v>72.59</v>
      </c>
      <c r="AB83" s="24">
        <v>61</v>
      </c>
      <c r="AC83" s="24">
        <f>AB83*(1+HOLDS!$Z$252/100)</f>
        <v>61</v>
      </c>
      <c r="AD83" s="10"/>
      <c r="AE83" s="10"/>
      <c r="AF83" s="24">
        <v>2</v>
      </c>
      <c r="AG83" s="119" t="str">
        <f t="shared" si="13"/>
        <v>Savanna Hills 3</v>
      </c>
      <c r="AH83" s="119"/>
      <c r="AI83" s="119">
        <v>79</v>
      </c>
    </row>
    <row r="84" spans="2:35" ht="18.75" x14ac:dyDescent="0.3">
      <c r="B84" s="149" t="s">
        <v>80</v>
      </c>
      <c r="C84" s="7" t="s">
        <v>173</v>
      </c>
      <c r="D84" s="7" t="str">
        <f t="shared" si="15"/>
        <v>S</v>
      </c>
      <c r="E84" s="7" t="s">
        <v>2</v>
      </c>
      <c r="F84" s="7" t="str">
        <f t="shared" si="14"/>
        <v/>
      </c>
      <c r="G84" s="7">
        <v>30</v>
      </c>
      <c r="H84" s="6">
        <v>30</v>
      </c>
      <c r="I84" s="10"/>
      <c r="J84" s="10"/>
      <c r="K84" s="10"/>
      <c r="L84" s="10"/>
      <c r="M84" s="10"/>
      <c r="N84" s="10"/>
      <c r="O84" s="118"/>
      <c r="P84" s="118"/>
      <c r="Q84" s="10"/>
      <c r="R84" s="118"/>
      <c r="S84" s="118"/>
      <c r="T84" s="118"/>
      <c r="U84" s="118"/>
      <c r="V84" s="118"/>
      <c r="W84" s="118"/>
      <c r="X84" s="10"/>
      <c r="Y84" s="118"/>
      <c r="Z84" s="118"/>
      <c r="AA84" s="24">
        <f t="shared" si="12"/>
        <v>71.399999999999991</v>
      </c>
      <c r="AB84" s="24">
        <v>60</v>
      </c>
      <c r="AC84" s="24">
        <f>AB84*(1+HOLDS!$Z$252/100)</f>
        <v>60</v>
      </c>
      <c r="AD84" s="10"/>
      <c r="AE84" s="10"/>
      <c r="AF84" s="24">
        <v>2.2000000000000002</v>
      </c>
      <c r="AG84" s="119" t="str">
        <f t="shared" si="13"/>
        <v>Ants 1</v>
      </c>
      <c r="AH84" s="119"/>
      <c r="AI84" s="119">
        <v>80</v>
      </c>
    </row>
    <row r="85" spans="2:35" ht="18.75" x14ac:dyDescent="0.3">
      <c r="B85" s="149" t="s">
        <v>81</v>
      </c>
      <c r="C85" s="7" t="s">
        <v>174</v>
      </c>
      <c r="D85" s="7" t="str">
        <f t="shared" si="15"/>
        <v>S</v>
      </c>
      <c r="E85" s="7" t="s">
        <v>2</v>
      </c>
      <c r="F85" s="7" t="str">
        <f t="shared" si="14"/>
        <v/>
      </c>
      <c r="G85" s="7">
        <v>12</v>
      </c>
      <c r="H85" s="6">
        <v>9</v>
      </c>
      <c r="I85" s="10">
        <v>3</v>
      </c>
      <c r="J85" s="10"/>
      <c r="K85" s="10"/>
      <c r="L85" s="10"/>
      <c r="M85" s="10"/>
      <c r="N85" s="10"/>
      <c r="O85" s="118"/>
      <c r="P85" s="118"/>
      <c r="Q85" s="10"/>
      <c r="R85" s="118"/>
      <c r="S85" s="118"/>
      <c r="T85" s="118"/>
      <c r="U85" s="118"/>
      <c r="V85" s="118"/>
      <c r="W85" s="118"/>
      <c r="X85" s="10"/>
      <c r="Y85" s="118"/>
      <c r="Z85" s="118"/>
      <c r="AA85" s="24">
        <f t="shared" si="12"/>
        <v>44.03</v>
      </c>
      <c r="AB85" s="24">
        <v>37</v>
      </c>
      <c r="AC85" s="24">
        <f>AB85*(1+HOLDS!$Z$252/100)</f>
        <v>37</v>
      </c>
      <c r="AD85" s="10"/>
      <c r="AE85" s="10"/>
      <c r="AF85" s="24">
        <v>1.6</v>
      </c>
      <c r="AG85" s="119" t="str">
        <f t="shared" si="13"/>
        <v>Ants 2</v>
      </c>
      <c r="AH85" s="119"/>
      <c r="AI85" s="119">
        <v>81</v>
      </c>
    </row>
    <row r="86" spans="2:35" ht="18.75" x14ac:dyDescent="0.3">
      <c r="B86" s="149" t="s">
        <v>65</v>
      </c>
      <c r="C86" s="7" t="s">
        <v>177</v>
      </c>
      <c r="D86" s="7" t="str">
        <f t="shared" si="15"/>
        <v>M</v>
      </c>
      <c r="E86" s="7" t="s">
        <v>3</v>
      </c>
      <c r="F86" s="7" t="str">
        <f t="shared" si="14"/>
        <v/>
      </c>
      <c r="G86" s="7">
        <v>12</v>
      </c>
      <c r="H86" s="6"/>
      <c r="I86" s="10">
        <v>1</v>
      </c>
      <c r="J86" s="10">
        <v>11</v>
      </c>
      <c r="K86" s="10"/>
      <c r="L86" s="10"/>
      <c r="M86" s="10"/>
      <c r="N86" s="10"/>
      <c r="O86" s="118"/>
      <c r="P86" s="118"/>
      <c r="Q86" s="10"/>
      <c r="R86" s="118"/>
      <c r="S86" s="118"/>
      <c r="T86" s="118"/>
      <c r="U86" s="118"/>
      <c r="V86" s="118"/>
      <c r="W86" s="118"/>
      <c r="X86" s="10"/>
      <c r="Y86" s="118"/>
      <c r="Z86" s="118"/>
      <c r="AA86" s="24">
        <f t="shared" si="12"/>
        <v>69.02</v>
      </c>
      <c r="AB86" s="24">
        <v>58</v>
      </c>
      <c r="AC86" s="24">
        <f>AB86*(1+HOLDS!$Z$252/100)</f>
        <v>58</v>
      </c>
      <c r="AD86" s="10"/>
      <c r="AE86" s="10"/>
      <c r="AF86" s="24">
        <v>4.5999999999999996</v>
      </c>
      <c r="AG86" s="119" t="str">
        <f t="shared" si="13"/>
        <v>Ants 3</v>
      </c>
      <c r="AH86" s="119"/>
      <c r="AI86" s="119">
        <v>82</v>
      </c>
    </row>
    <row r="87" spans="2:35" ht="18.75" x14ac:dyDescent="0.3">
      <c r="B87" s="149" t="s">
        <v>94</v>
      </c>
      <c r="C87" s="7" t="s">
        <v>185</v>
      </c>
      <c r="D87" s="7" t="str">
        <f t="shared" si="15"/>
        <v>L</v>
      </c>
      <c r="E87" s="7" t="s">
        <v>76</v>
      </c>
      <c r="F87" s="7" t="str">
        <f t="shared" si="14"/>
        <v/>
      </c>
      <c r="G87" s="7">
        <v>6</v>
      </c>
      <c r="H87" s="6"/>
      <c r="I87" s="10"/>
      <c r="J87" s="10">
        <v>5</v>
      </c>
      <c r="K87" s="10">
        <v>1</v>
      </c>
      <c r="L87" s="10"/>
      <c r="M87" s="10"/>
      <c r="N87" s="10"/>
      <c r="O87" s="118"/>
      <c r="P87" s="118"/>
      <c r="Q87" s="10"/>
      <c r="R87" s="118"/>
      <c r="S87" s="118"/>
      <c r="T87" s="118"/>
      <c r="U87" s="118"/>
      <c r="V87" s="118"/>
      <c r="W87" s="118"/>
      <c r="X87" s="10"/>
      <c r="Y87" s="118"/>
      <c r="Z87" s="118"/>
      <c r="AA87" s="24">
        <f t="shared" si="12"/>
        <v>66.64</v>
      </c>
      <c r="AB87" s="24">
        <v>56</v>
      </c>
      <c r="AC87" s="24">
        <f>AB87*(1+HOLDS!$Z$252/100)</f>
        <v>56</v>
      </c>
      <c r="AD87" s="10"/>
      <c r="AE87" s="10"/>
      <c r="AF87" s="24">
        <v>5</v>
      </c>
      <c r="AG87" s="119" t="str">
        <f t="shared" si="13"/>
        <v>Ants 4</v>
      </c>
      <c r="AH87" s="119"/>
      <c r="AI87" s="119">
        <v>83</v>
      </c>
    </row>
    <row r="88" spans="2:35" ht="18.75" x14ac:dyDescent="0.3">
      <c r="B88" s="149" t="s">
        <v>64</v>
      </c>
      <c r="C88" s="7" t="s">
        <v>208</v>
      </c>
      <c r="D88" s="7" t="str">
        <f t="shared" si="15"/>
        <v>XS (Screw-On)</v>
      </c>
      <c r="E88" s="7" t="s">
        <v>232</v>
      </c>
      <c r="F88" s="7" t="str">
        <f t="shared" si="14"/>
        <v xml:space="preserve"> (Screw-On)</v>
      </c>
      <c r="G88" s="7">
        <v>12</v>
      </c>
      <c r="H88" s="6"/>
      <c r="I88" s="6"/>
      <c r="J88" s="6"/>
      <c r="K88" s="6"/>
      <c r="L88" s="6"/>
      <c r="M88" s="6"/>
      <c r="N88" s="6"/>
      <c r="O88" s="121"/>
      <c r="P88" s="121"/>
      <c r="Q88" s="6"/>
      <c r="R88" s="121"/>
      <c r="S88" s="121"/>
      <c r="T88" s="121"/>
      <c r="U88" s="121"/>
      <c r="V88" s="121"/>
      <c r="W88" s="121"/>
      <c r="X88" s="10">
        <v>27</v>
      </c>
      <c r="Y88" s="118"/>
      <c r="Z88" s="118"/>
      <c r="AA88" s="24">
        <f t="shared" si="12"/>
        <v>35.699999999999996</v>
      </c>
      <c r="AB88" s="24">
        <v>30</v>
      </c>
      <c r="AC88" s="24">
        <f>AB88*(1+HOLDS!$Z$252/100)</f>
        <v>30</v>
      </c>
      <c r="AD88" s="10"/>
      <c r="AE88" s="10"/>
      <c r="AF88" s="24">
        <v>1.4</v>
      </c>
      <c r="AG88" s="119" t="str">
        <f t="shared" si="13"/>
        <v>Blaze (Pu)</v>
      </c>
      <c r="AH88" s="119"/>
      <c r="AI88" s="119">
        <v>84</v>
      </c>
    </row>
    <row r="89" spans="2:35" ht="18.75" x14ac:dyDescent="0.3">
      <c r="B89" s="149" t="s">
        <v>31</v>
      </c>
      <c r="C89" s="7" t="s">
        <v>207</v>
      </c>
      <c r="D89" s="7" t="str">
        <f t="shared" si="15"/>
        <v>M-L (Screw-On)</v>
      </c>
      <c r="E89" s="7" t="s">
        <v>259</v>
      </c>
      <c r="F89" s="7" t="str">
        <f t="shared" si="14"/>
        <v xml:space="preserve"> (Screw-On)</v>
      </c>
      <c r="G89" s="7">
        <v>12</v>
      </c>
      <c r="H89" s="6"/>
      <c r="I89" s="10"/>
      <c r="J89" s="10"/>
      <c r="K89" s="10"/>
      <c r="L89" s="10"/>
      <c r="M89" s="10"/>
      <c r="N89" s="10"/>
      <c r="O89" s="118"/>
      <c r="P89" s="118"/>
      <c r="Q89" s="10"/>
      <c r="R89" s="118"/>
      <c r="S89" s="118"/>
      <c r="T89" s="118"/>
      <c r="U89" s="118"/>
      <c r="V89" s="118"/>
      <c r="W89" s="118"/>
      <c r="X89" s="10">
        <v>36</v>
      </c>
      <c r="Y89" s="118"/>
      <c r="Z89" s="118"/>
      <c r="AA89" s="24">
        <f t="shared" si="12"/>
        <v>65.45</v>
      </c>
      <c r="AB89" s="24">
        <v>55</v>
      </c>
      <c r="AC89" s="24">
        <f>AB89*(1+HOLDS!$Z$252/100)</f>
        <v>55</v>
      </c>
      <c r="AD89" s="10"/>
      <c r="AE89" s="10"/>
      <c r="AF89" s="24">
        <v>2.6</v>
      </c>
      <c r="AG89" s="119" t="str">
        <f t="shared" si="13"/>
        <v>Katana (Pu)</v>
      </c>
      <c r="AH89" s="119"/>
      <c r="AI89" s="119">
        <v>85</v>
      </c>
    </row>
    <row r="90" spans="2:35" ht="18.75" x14ac:dyDescent="0.3">
      <c r="B90" s="149" t="s">
        <v>92</v>
      </c>
      <c r="C90" s="7" t="s">
        <v>183</v>
      </c>
      <c r="D90" s="7" t="str">
        <f>CONCATENATE(E90,F90)</f>
        <v>L</v>
      </c>
      <c r="E90" s="7" t="s">
        <v>76</v>
      </c>
      <c r="F90" s="7" t="str">
        <f t="shared" si="14"/>
        <v/>
      </c>
      <c r="G90" s="7">
        <v>6</v>
      </c>
      <c r="H90" s="6"/>
      <c r="I90" s="10"/>
      <c r="J90" s="10"/>
      <c r="K90" s="10"/>
      <c r="L90" s="10">
        <v>6</v>
      </c>
      <c r="M90" s="10"/>
      <c r="N90" s="10"/>
      <c r="O90" s="118"/>
      <c r="P90" s="118"/>
      <c r="Q90" s="10"/>
      <c r="R90" s="118"/>
      <c r="S90" s="118"/>
      <c r="T90" s="118"/>
      <c r="U90" s="118"/>
      <c r="V90" s="118"/>
      <c r="W90" s="118"/>
      <c r="X90" s="10"/>
      <c r="Y90" s="118"/>
      <c r="Z90" s="118"/>
      <c r="AA90" s="24">
        <f t="shared" si="12"/>
        <v>109.47999999999999</v>
      </c>
      <c r="AB90" s="24">
        <v>92</v>
      </c>
      <c r="AC90" s="24">
        <f>AB90*(1+HOLDS!$Z$252/100)</f>
        <v>92</v>
      </c>
      <c r="AD90" s="10"/>
      <c r="AE90" s="10"/>
      <c r="AF90" s="24">
        <v>10.85</v>
      </c>
      <c r="AG90" s="119" t="str">
        <f t="shared" si="13"/>
        <v>Worm Pinches</v>
      </c>
      <c r="AH90" s="119"/>
      <c r="AI90" s="119">
        <v>86</v>
      </c>
    </row>
    <row r="91" spans="2:35" ht="18.75" x14ac:dyDescent="0.3">
      <c r="B91" s="149" t="s">
        <v>72</v>
      </c>
      <c r="C91" s="7" t="s">
        <v>190</v>
      </c>
      <c r="D91" s="7" t="str">
        <f>CONCATENATE(E91,F91)</f>
        <v>XL</v>
      </c>
      <c r="E91" s="7" t="s">
        <v>10</v>
      </c>
      <c r="F91" s="7" t="str">
        <f t="shared" si="14"/>
        <v/>
      </c>
      <c r="G91" s="7">
        <v>1</v>
      </c>
      <c r="H91" s="6"/>
      <c r="I91" s="10"/>
      <c r="J91" s="10"/>
      <c r="K91" s="10"/>
      <c r="L91" s="10"/>
      <c r="M91" s="10"/>
      <c r="N91" s="10">
        <v>1</v>
      </c>
      <c r="O91" s="118"/>
      <c r="P91" s="118"/>
      <c r="Q91" s="10"/>
      <c r="R91" s="118"/>
      <c r="S91" s="118"/>
      <c r="T91" s="118"/>
      <c r="U91" s="118"/>
      <c r="V91" s="118"/>
      <c r="W91" s="118"/>
      <c r="X91" s="10"/>
      <c r="Y91" s="118"/>
      <c r="Z91" s="118"/>
      <c r="AA91" s="24">
        <f t="shared" si="12"/>
        <v>41.65</v>
      </c>
      <c r="AB91" s="24">
        <v>35</v>
      </c>
      <c r="AC91" s="24">
        <f>AB91*(1+HOLDS!$Z$252/100)</f>
        <v>35</v>
      </c>
      <c r="AD91" s="10"/>
      <c r="AE91" s="10"/>
      <c r="AF91" s="24">
        <v>1.75</v>
      </c>
      <c r="AG91" s="119" t="str">
        <f t="shared" si="13"/>
        <v>Crazy Gibbon</v>
      </c>
      <c r="AH91" s="119"/>
      <c r="AI91" s="119">
        <v>87</v>
      </c>
    </row>
    <row r="92" spans="2:35" ht="18.75" x14ac:dyDescent="0.3">
      <c r="B92" s="149" t="s">
        <v>73</v>
      </c>
      <c r="C92" s="7" t="s">
        <v>191</v>
      </c>
      <c r="D92" s="7" t="str">
        <f>CONCATENATE(E92,F92)</f>
        <v>XL</v>
      </c>
      <c r="E92" s="7" t="s">
        <v>10</v>
      </c>
      <c r="F92" s="7" t="str">
        <f t="shared" si="14"/>
        <v/>
      </c>
      <c r="G92" s="7">
        <v>6</v>
      </c>
      <c r="H92" s="6"/>
      <c r="I92" s="6"/>
      <c r="J92" s="6"/>
      <c r="K92" s="6"/>
      <c r="L92" s="6"/>
      <c r="M92" s="6">
        <v>1</v>
      </c>
      <c r="N92" s="6">
        <v>5</v>
      </c>
      <c r="O92" s="118"/>
      <c r="P92" s="118"/>
      <c r="Q92" s="6"/>
      <c r="R92" s="118"/>
      <c r="S92" s="118"/>
      <c r="T92" s="118"/>
      <c r="U92" s="118"/>
      <c r="V92" s="118"/>
      <c r="W92" s="118"/>
      <c r="X92" s="10"/>
      <c r="Y92" s="118"/>
      <c r="Z92" s="118"/>
      <c r="AA92" s="24">
        <f t="shared" si="12"/>
        <v>95.199999999999989</v>
      </c>
      <c r="AB92" s="24">
        <v>80</v>
      </c>
      <c r="AC92" s="24">
        <f>AB92*(1+HOLDS!$Z$252/100)</f>
        <v>80</v>
      </c>
      <c r="AD92" s="10"/>
      <c r="AE92" s="10"/>
      <c r="AF92" s="24">
        <v>8</v>
      </c>
      <c r="AG92" s="119" t="str">
        <f t="shared" si="13"/>
        <v>Deep Water</v>
      </c>
      <c r="AH92" s="119"/>
      <c r="AI92" s="119">
        <v>88</v>
      </c>
    </row>
    <row r="93" spans="2:35" ht="18.75" x14ac:dyDescent="0.3">
      <c r="B93" s="182" t="s">
        <v>101</v>
      </c>
      <c r="C93" s="9"/>
      <c r="D93" s="7" t="str">
        <f t="shared" ref="D93:D156" si="17">CONCATENATE(E93,F93)</f>
        <v xml:space="preserve"> (Screw-On)</v>
      </c>
      <c r="E93" s="9"/>
      <c r="F93" s="7" t="str">
        <f t="shared" si="14"/>
        <v xml:space="preserve"> (Screw-On)</v>
      </c>
      <c r="G93" s="9"/>
      <c r="H93" s="6"/>
      <c r="I93" s="10"/>
      <c r="J93" s="10"/>
      <c r="K93" s="10"/>
      <c r="L93" s="10"/>
      <c r="M93" s="10"/>
      <c r="N93" s="10"/>
      <c r="O93" s="118"/>
      <c r="P93" s="118"/>
      <c r="Q93" s="10"/>
      <c r="R93" s="120"/>
      <c r="S93" s="120"/>
      <c r="T93" s="120"/>
      <c r="U93" s="120"/>
      <c r="V93" s="120"/>
      <c r="W93" s="120"/>
      <c r="X93" s="10"/>
      <c r="Y93" s="118"/>
      <c r="Z93" s="118"/>
      <c r="AA93" s="24">
        <f t="shared" si="12"/>
        <v>0</v>
      </c>
      <c r="AB93" s="24"/>
      <c r="AC93" s="24">
        <f>AB93*(1+HOLDS!$Z$252/100)</f>
        <v>0</v>
      </c>
      <c r="AD93" s="118"/>
      <c r="AE93" s="118"/>
      <c r="AF93" s="24"/>
      <c r="AG93" s="119" t="str">
        <f t="shared" si="13"/>
        <v/>
      </c>
      <c r="AH93" s="119"/>
      <c r="AI93" s="119">
        <v>89</v>
      </c>
    </row>
    <row r="94" spans="2:35" ht="18.75" x14ac:dyDescent="0.3">
      <c r="B94" s="149" t="s">
        <v>308</v>
      </c>
      <c r="C94" s="9" t="s">
        <v>294</v>
      </c>
      <c r="D94" s="7" t="str">
        <f t="shared" si="17"/>
        <v>Dual-Tex GFK</v>
      </c>
      <c r="E94" s="9" t="s">
        <v>286</v>
      </c>
      <c r="F94" s="7"/>
      <c r="G94" s="37">
        <f>SUM(G96,G98,G100,G102,G104,G106,G108,G110,G112,G114,G116,G118,G120,G122,G124,G126,G128,G130,G132,G134,G136,G138,G140,G142,G144)</f>
        <v>25</v>
      </c>
      <c r="H94" s="190"/>
      <c r="I94" s="191"/>
      <c r="J94" s="190"/>
      <c r="K94" s="190"/>
      <c r="L94" s="191"/>
      <c r="M94" s="190"/>
      <c r="N94" s="191"/>
      <c r="O94" s="190"/>
      <c r="P94" s="190"/>
      <c r="Q94" s="191"/>
      <c r="R94" s="190"/>
      <c r="S94" s="190"/>
      <c r="T94" s="190"/>
      <c r="U94" s="190"/>
      <c r="V94" s="190"/>
      <c r="W94" s="190"/>
      <c r="X94" s="191">
        <v>66</v>
      </c>
      <c r="Y94" s="118"/>
      <c r="Z94" s="118"/>
      <c r="AA94" s="24">
        <f t="shared" si="12"/>
        <v>3836.6343749999996</v>
      </c>
      <c r="AB94" s="188">
        <f>(AB96+6*219+6*169+6*99+3*AB136+3*AB142)*0.95</f>
        <v>3224.0625</v>
      </c>
      <c r="AC94" s="24">
        <f>AB94</f>
        <v>3224.0625</v>
      </c>
      <c r="AD94" s="118"/>
      <c r="AE94" s="118"/>
      <c r="AF94" s="188">
        <f>SUM(AF98:AF133)/2</f>
        <v>25.239999999999981</v>
      </c>
      <c r="AG94" s="119" t="str">
        <f t="shared" si="13"/>
        <v>Love Handle Set Full</v>
      </c>
      <c r="AH94" s="119"/>
      <c r="AI94" s="119">
        <v>90</v>
      </c>
    </row>
    <row r="95" spans="2:35" ht="18.75" x14ac:dyDescent="0.3">
      <c r="B95" s="149" t="s">
        <v>309</v>
      </c>
      <c r="C95" s="9" t="s">
        <v>294</v>
      </c>
      <c r="D95" s="7" t="str">
        <f t="shared" si="17"/>
        <v>Single-Tex GFK</v>
      </c>
      <c r="E95" s="9" t="s">
        <v>287</v>
      </c>
      <c r="F95" s="7"/>
      <c r="G95" s="37">
        <f>SUM(G97,G99,G101,G103,G105,G107,G109,G111,G113,G115,G117,G119,G121,G123,G125,G127,G129,G131,G133,G135,G137,G139,G141,G143,G145)</f>
        <v>25</v>
      </c>
      <c r="H95" s="190"/>
      <c r="I95" s="191"/>
      <c r="J95" s="190"/>
      <c r="K95" s="190"/>
      <c r="L95" s="191"/>
      <c r="M95" s="190"/>
      <c r="N95" s="191"/>
      <c r="O95" s="190"/>
      <c r="P95" s="190"/>
      <c r="Q95" s="191"/>
      <c r="R95" s="190"/>
      <c r="S95" s="190"/>
      <c r="T95" s="190"/>
      <c r="U95" s="190"/>
      <c r="V95" s="190"/>
      <c r="W95" s="190"/>
      <c r="X95" s="191">
        <v>66</v>
      </c>
      <c r="Y95" s="118"/>
      <c r="Z95" s="118"/>
      <c r="AA95" s="24">
        <f t="shared" si="12"/>
        <v>3162.8563749999994</v>
      </c>
      <c r="AB95" s="188">
        <f>(AB97+6*179+6*144+6*79+3*AB139+3*AB141)*0.95</f>
        <v>2657.8624999999997</v>
      </c>
      <c r="AC95" s="24">
        <f t="shared" ref="AC95:AC158" si="18">AB95</f>
        <v>2657.8624999999997</v>
      </c>
      <c r="AD95" s="118"/>
      <c r="AE95" s="118"/>
      <c r="AF95" s="188">
        <f>SUM(AF98:AF133)/2</f>
        <v>25.239999999999981</v>
      </c>
      <c r="AG95" s="119" t="str">
        <f t="shared" si="13"/>
        <v>Love Handle Set Full</v>
      </c>
      <c r="AH95" s="119"/>
      <c r="AI95" s="119">
        <v>91</v>
      </c>
    </row>
    <row r="96" spans="2:35" ht="18.75" x14ac:dyDescent="0.3">
      <c r="B96" s="149" t="s">
        <v>387</v>
      </c>
      <c r="C96" s="9" t="s">
        <v>388</v>
      </c>
      <c r="D96" s="7" t="str">
        <f t="shared" si="17"/>
        <v>Dual-Tex GFK</v>
      </c>
      <c r="E96" s="9" t="s">
        <v>286</v>
      </c>
      <c r="F96" s="7"/>
      <c r="G96" s="37">
        <v>1</v>
      </c>
      <c r="H96" s="118"/>
      <c r="I96" s="10"/>
      <c r="J96" s="118"/>
      <c r="K96" s="118"/>
      <c r="L96" s="10"/>
      <c r="M96" s="118"/>
      <c r="N96" s="10"/>
      <c r="O96" s="118"/>
      <c r="P96" s="118"/>
      <c r="Q96" s="10"/>
      <c r="R96" s="118"/>
      <c r="S96" s="118"/>
      <c r="T96" s="118"/>
      <c r="U96" s="118"/>
      <c r="V96" s="118"/>
      <c r="W96" s="118"/>
      <c r="X96" s="10">
        <v>6</v>
      </c>
      <c r="Y96" s="118"/>
      <c r="Z96" s="118"/>
      <c r="AA96" s="24">
        <f t="shared" si="12"/>
        <v>325.76249999999999</v>
      </c>
      <c r="AB96" s="24">
        <f>219*1.25</f>
        <v>273.75</v>
      </c>
      <c r="AC96" s="24">
        <f t="shared" si="18"/>
        <v>273.75</v>
      </c>
      <c r="AD96" s="118"/>
      <c r="AE96" s="118"/>
      <c r="AF96" s="24">
        <v>5</v>
      </c>
      <c r="AG96" s="119" t="str">
        <f t="shared" si="13"/>
        <v>Love Handle Mega 1</v>
      </c>
      <c r="AH96" s="119"/>
      <c r="AI96" s="119">
        <v>92</v>
      </c>
    </row>
    <row r="97" spans="2:35" ht="18.75" x14ac:dyDescent="0.3">
      <c r="B97" s="149" t="s">
        <v>389</v>
      </c>
      <c r="C97" s="9" t="s">
        <v>388</v>
      </c>
      <c r="D97" s="7" t="str">
        <f t="shared" si="17"/>
        <v>Single-Tex GFK</v>
      </c>
      <c r="E97" s="9" t="s">
        <v>287</v>
      </c>
      <c r="F97" s="7"/>
      <c r="G97" s="37">
        <v>1</v>
      </c>
      <c r="H97" s="118"/>
      <c r="I97" s="10"/>
      <c r="J97" s="118"/>
      <c r="K97" s="118"/>
      <c r="L97" s="10"/>
      <c r="M97" s="118"/>
      <c r="N97" s="10"/>
      <c r="O97" s="118"/>
      <c r="P97" s="118"/>
      <c r="Q97" s="10"/>
      <c r="R97" s="118"/>
      <c r="S97" s="118"/>
      <c r="T97" s="118"/>
      <c r="U97" s="118"/>
      <c r="V97" s="118"/>
      <c r="W97" s="118"/>
      <c r="X97" s="10">
        <v>6</v>
      </c>
      <c r="Y97" s="118"/>
      <c r="Z97" s="118"/>
      <c r="AA97" s="24">
        <f t="shared" si="12"/>
        <v>266.26249999999999</v>
      </c>
      <c r="AB97" s="24">
        <f>179*1.25</f>
        <v>223.75</v>
      </c>
      <c r="AC97" s="24">
        <f t="shared" si="18"/>
        <v>223.75</v>
      </c>
      <c r="AD97" s="118"/>
      <c r="AE97" s="118"/>
      <c r="AF97" s="24">
        <v>5</v>
      </c>
      <c r="AG97" s="119" t="str">
        <f t="shared" si="13"/>
        <v>Love Handle Mega 1</v>
      </c>
      <c r="AH97" s="119"/>
      <c r="AI97" s="119">
        <v>93</v>
      </c>
    </row>
    <row r="98" spans="2:35" ht="18.75" x14ac:dyDescent="0.3">
      <c r="B98" s="149" t="s">
        <v>310</v>
      </c>
      <c r="C98" s="9" t="s">
        <v>283</v>
      </c>
      <c r="D98" s="7" t="str">
        <f t="shared" si="17"/>
        <v>Dual-Tex GFK</v>
      </c>
      <c r="E98" s="9" t="s">
        <v>286</v>
      </c>
      <c r="F98" s="7"/>
      <c r="G98" s="37">
        <v>1</v>
      </c>
      <c r="H98" s="118"/>
      <c r="I98" s="10"/>
      <c r="J98" s="118"/>
      <c r="K98" s="118"/>
      <c r="L98" s="10"/>
      <c r="M98" s="118"/>
      <c r="N98" s="10"/>
      <c r="O98" s="118"/>
      <c r="P98" s="118"/>
      <c r="Q98" s="10"/>
      <c r="R98" s="118"/>
      <c r="S98" s="118"/>
      <c r="T98" s="118"/>
      <c r="U98" s="118"/>
      <c r="V98" s="118"/>
      <c r="W98" s="118"/>
      <c r="X98" s="10">
        <v>6</v>
      </c>
      <c r="Y98" s="118"/>
      <c r="Z98" s="118"/>
      <c r="AA98" s="24">
        <f t="shared" si="12"/>
        <v>260.61</v>
      </c>
      <c r="AB98" s="24">
        <v>219</v>
      </c>
      <c r="AC98" s="24">
        <f t="shared" si="18"/>
        <v>219</v>
      </c>
      <c r="AD98" s="118"/>
      <c r="AE98" s="118"/>
      <c r="AF98" s="24">
        <v>2.5</v>
      </c>
      <c r="AG98" s="119" t="str">
        <f t="shared" si="13"/>
        <v>Love Handle Maxi 1</v>
      </c>
      <c r="AH98" s="119"/>
      <c r="AI98" s="119">
        <v>94</v>
      </c>
    </row>
    <row r="99" spans="2:35" ht="18.75" x14ac:dyDescent="0.3">
      <c r="B99" s="149" t="s">
        <v>311</v>
      </c>
      <c r="C99" s="9" t="s">
        <v>283</v>
      </c>
      <c r="D99" s="7" t="str">
        <f t="shared" si="17"/>
        <v>Single-Tex GFK</v>
      </c>
      <c r="E99" s="9" t="s">
        <v>287</v>
      </c>
      <c r="F99" s="7"/>
      <c r="G99" s="37">
        <v>1</v>
      </c>
      <c r="H99" s="118"/>
      <c r="I99" s="10"/>
      <c r="J99" s="118"/>
      <c r="K99" s="118"/>
      <c r="L99" s="10"/>
      <c r="M99" s="118"/>
      <c r="N99" s="10"/>
      <c r="O99" s="118"/>
      <c r="P99" s="118"/>
      <c r="Q99" s="10"/>
      <c r="R99" s="118"/>
      <c r="S99" s="118"/>
      <c r="T99" s="118"/>
      <c r="U99" s="118"/>
      <c r="V99" s="118"/>
      <c r="W99" s="118"/>
      <c r="X99" s="10">
        <v>6</v>
      </c>
      <c r="Y99" s="118"/>
      <c r="Z99" s="118"/>
      <c r="AA99" s="24">
        <f t="shared" si="12"/>
        <v>213.01</v>
      </c>
      <c r="AB99" s="24">
        <v>179</v>
      </c>
      <c r="AC99" s="24">
        <f t="shared" si="18"/>
        <v>179</v>
      </c>
      <c r="AD99" s="118"/>
      <c r="AE99" s="118"/>
      <c r="AF99" s="24">
        <v>2.5</v>
      </c>
      <c r="AG99" s="119" t="str">
        <f t="shared" si="13"/>
        <v>Love Handle Maxi 1</v>
      </c>
      <c r="AH99" s="119"/>
      <c r="AI99" s="119">
        <v>95</v>
      </c>
    </row>
    <row r="100" spans="2:35" ht="18.75" x14ac:dyDescent="0.3">
      <c r="B100" s="149" t="s">
        <v>312</v>
      </c>
      <c r="C100" s="9" t="s">
        <v>284</v>
      </c>
      <c r="D100" s="7" t="str">
        <f t="shared" si="17"/>
        <v>Dual-Tex GFK</v>
      </c>
      <c r="E100" s="9" t="s">
        <v>286</v>
      </c>
      <c r="F100" s="7"/>
      <c r="G100" s="37">
        <v>1</v>
      </c>
      <c r="H100" s="118"/>
      <c r="I100" s="10"/>
      <c r="J100" s="118"/>
      <c r="K100" s="118"/>
      <c r="L100" s="10"/>
      <c r="M100" s="118"/>
      <c r="N100" s="10"/>
      <c r="O100" s="118"/>
      <c r="P100" s="118"/>
      <c r="Q100" s="10"/>
      <c r="R100" s="118"/>
      <c r="S100" s="118"/>
      <c r="T100" s="118"/>
      <c r="U100" s="118"/>
      <c r="V100" s="118"/>
      <c r="W100" s="118"/>
      <c r="X100" s="10">
        <v>6</v>
      </c>
      <c r="Y100" s="118"/>
      <c r="Z100" s="118"/>
      <c r="AA100" s="24">
        <f t="shared" si="12"/>
        <v>260.61</v>
      </c>
      <c r="AB100" s="24">
        <v>219</v>
      </c>
      <c r="AC100" s="24">
        <f t="shared" si="18"/>
        <v>219</v>
      </c>
      <c r="AD100" s="118"/>
      <c r="AE100" s="118"/>
      <c r="AF100" s="24">
        <v>2.4</v>
      </c>
      <c r="AG100" s="119" t="str">
        <f t="shared" si="13"/>
        <v>Love Handle Maxi 2</v>
      </c>
      <c r="AH100" s="119"/>
      <c r="AI100" s="119">
        <v>96</v>
      </c>
    </row>
    <row r="101" spans="2:35" ht="18.75" x14ac:dyDescent="0.3">
      <c r="B101" s="149" t="s">
        <v>313</v>
      </c>
      <c r="C101" s="9" t="s">
        <v>284</v>
      </c>
      <c r="D101" s="7" t="str">
        <f t="shared" si="17"/>
        <v>Single-Tex GFK</v>
      </c>
      <c r="E101" s="9" t="s">
        <v>287</v>
      </c>
      <c r="F101" s="7"/>
      <c r="G101" s="37">
        <v>1</v>
      </c>
      <c r="H101" s="118"/>
      <c r="I101" s="10"/>
      <c r="J101" s="118"/>
      <c r="K101" s="118"/>
      <c r="L101" s="10"/>
      <c r="M101" s="118"/>
      <c r="N101" s="10"/>
      <c r="O101" s="118"/>
      <c r="P101" s="118"/>
      <c r="Q101" s="10"/>
      <c r="R101" s="118"/>
      <c r="S101" s="118"/>
      <c r="T101" s="118"/>
      <c r="U101" s="118"/>
      <c r="V101" s="118"/>
      <c r="W101" s="118"/>
      <c r="X101" s="10">
        <v>6</v>
      </c>
      <c r="Y101" s="118"/>
      <c r="Z101" s="118"/>
      <c r="AA101" s="24">
        <f t="shared" si="12"/>
        <v>213.01</v>
      </c>
      <c r="AB101" s="24">
        <v>179</v>
      </c>
      <c r="AC101" s="24">
        <f t="shared" si="18"/>
        <v>179</v>
      </c>
      <c r="AD101" s="118"/>
      <c r="AE101" s="118"/>
      <c r="AF101" s="24">
        <v>2.4</v>
      </c>
      <c r="AG101" s="119" t="str">
        <f t="shared" si="13"/>
        <v>Love Handle Maxi 2</v>
      </c>
      <c r="AH101" s="119"/>
      <c r="AI101" s="119">
        <v>97</v>
      </c>
    </row>
    <row r="102" spans="2:35" ht="18.75" x14ac:dyDescent="0.3">
      <c r="B102" s="149" t="s">
        <v>314</v>
      </c>
      <c r="C102" s="9" t="s">
        <v>285</v>
      </c>
      <c r="D102" s="7" t="str">
        <f t="shared" si="17"/>
        <v>Dual-Tex GFK</v>
      </c>
      <c r="E102" s="9" t="s">
        <v>286</v>
      </c>
      <c r="F102" s="7"/>
      <c r="G102" s="37">
        <v>1</v>
      </c>
      <c r="H102" s="118"/>
      <c r="I102" s="10"/>
      <c r="J102" s="118"/>
      <c r="K102" s="118"/>
      <c r="L102" s="10"/>
      <c r="M102" s="118"/>
      <c r="N102" s="10"/>
      <c r="O102" s="118"/>
      <c r="P102" s="118"/>
      <c r="Q102" s="10"/>
      <c r="R102" s="118"/>
      <c r="S102" s="118"/>
      <c r="T102" s="118"/>
      <c r="U102" s="118"/>
      <c r="V102" s="118"/>
      <c r="W102" s="118"/>
      <c r="X102" s="10">
        <v>6</v>
      </c>
      <c r="Y102" s="118"/>
      <c r="Z102" s="118"/>
      <c r="AA102" s="24">
        <f t="shared" si="12"/>
        <v>260.61</v>
      </c>
      <c r="AB102" s="24">
        <v>219</v>
      </c>
      <c r="AC102" s="24">
        <f t="shared" si="18"/>
        <v>219</v>
      </c>
      <c r="AD102" s="118"/>
      <c r="AE102" s="118"/>
      <c r="AF102" s="24">
        <v>2.2999999999999998</v>
      </c>
      <c r="AG102" s="119" t="str">
        <f t="shared" si="13"/>
        <v>Love Handle Maxi 3</v>
      </c>
      <c r="AH102" s="119"/>
      <c r="AI102" s="119">
        <v>98</v>
      </c>
    </row>
    <row r="103" spans="2:35" ht="18.75" x14ac:dyDescent="0.3">
      <c r="B103" s="149" t="s">
        <v>315</v>
      </c>
      <c r="C103" s="9" t="s">
        <v>285</v>
      </c>
      <c r="D103" s="7" t="str">
        <f t="shared" si="17"/>
        <v>Single-Tex GFK</v>
      </c>
      <c r="E103" s="9" t="s">
        <v>287</v>
      </c>
      <c r="F103" s="7"/>
      <c r="G103" s="37">
        <v>1</v>
      </c>
      <c r="H103" s="118"/>
      <c r="I103" s="10"/>
      <c r="J103" s="118"/>
      <c r="K103" s="118"/>
      <c r="L103" s="10"/>
      <c r="M103" s="118"/>
      <c r="N103" s="10"/>
      <c r="O103" s="118"/>
      <c r="P103" s="118"/>
      <c r="Q103" s="10"/>
      <c r="R103" s="118"/>
      <c r="S103" s="118"/>
      <c r="T103" s="118"/>
      <c r="U103" s="118"/>
      <c r="V103" s="118"/>
      <c r="W103" s="118"/>
      <c r="X103" s="10">
        <v>6</v>
      </c>
      <c r="Y103" s="118"/>
      <c r="Z103" s="118"/>
      <c r="AA103" s="24">
        <f t="shared" si="12"/>
        <v>213.01</v>
      </c>
      <c r="AB103" s="24">
        <v>179</v>
      </c>
      <c r="AC103" s="24">
        <f t="shared" si="18"/>
        <v>179</v>
      </c>
      <c r="AD103" s="118"/>
      <c r="AE103" s="118"/>
      <c r="AF103" s="24">
        <v>2.2999999999999998</v>
      </c>
      <c r="AG103" s="119" t="str">
        <f t="shared" si="13"/>
        <v>Love Handle Maxi 3</v>
      </c>
      <c r="AH103" s="119"/>
      <c r="AI103" s="119">
        <v>99</v>
      </c>
    </row>
    <row r="104" spans="2:35" ht="18.75" x14ac:dyDescent="0.3">
      <c r="B104" s="149" t="s">
        <v>378</v>
      </c>
      <c r="C104" s="9" t="s">
        <v>384</v>
      </c>
      <c r="D104" s="7" t="str">
        <f t="shared" si="17"/>
        <v>Dual-Tex GFK</v>
      </c>
      <c r="E104" s="9" t="s">
        <v>286</v>
      </c>
      <c r="F104" s="7"/>
      <c r="G104" s="37">
        <v>1</v>
      </c>
      <c r="H104" s="118"/>
      <c r="I104" s="10"/>
      <c r="J104" s="118"/>
      <c r="K104" s="118"/>
      <c r="L104" s="10"/>
      <c r="M104" s="118"/>
      <c r="N104" s="10"/>
      <c r="O104" s="118"/>
      <c r="P104" s="118"/>
      <c r="Q104" s="10"/>
      <c r="R104" s="118"/>
      <c r="S104" s="118"/>
      <c r="T104" s="118"/>
      <c r="U104" s="118"/>
      <c r="V104" s="118"/>
      <c r="W104" s="118"/>
      <c r="X104" s="10">
        <v>6</v>
      </c>
      <c r="Y104" s="118"/>
      <c r="Z104" s="118"/>
      <c r="AA104" s="24">
        <f t="shared" si="12"/>
        <v>260.61</v>
      </c>
      <c r="AB104" s="24">
        <v>219</v>
      </c>
      <c r="AC104" s="24">
        <f t="shared" si="18"/>
        <v>219</v>
      </c>
      <c r="AD104" s="118"/>
      <c r="AE104" s="118"/>
      <c r="AF104" s="24">
        <v>2.4</v>
      </c>
      <c r="AG104" s="119" t="str">
        <f t="shared" si="13"/>
        <v>Love Handle Maxi 4</v>
      </c>
      <c r="AH104" s="119"/>
      <c r="AI104" s="119">
        <v>100</v>
      </c>
    </row>
    <row r="105" spans="2:35" ht="18.75" x14ac:dyDescent="0.3">
      <c r="B105" s="149" t="s">
        <v>379</v>
      </c>
      <c r="C105" s="9" t="s">
        <v>384</v>
      </c>
      <c r="D105" s="7" t="str">
        <f t="shared" si="17"/>
        <v>Single-Tex GFK</v>
      </c>
      <c r="E105" s="9" t="s">
        <v>287</v>
      </c>
      <c r="F105" s="7"/>
      <c r="G105" s="37">
        <v>1</v>
      </c>
      <c r="H105" s="118"/>
      <c r="I105" s="10"/>
      <c r="J105" s="118"/>
      <c r="K105" s="118"/>
      <c r="L105" s="10"/>
      <c r="M105" s="118"/>
      <c r="N105" s="10"/>
      <c r="O105" s="118"/>
      <c r="P105" s="118"/>
      <c r="Q105" s="10"/>
      <c r="R105" s="118"/>
      <c r="S105" s="118"/>
      <c r="T105" s="118"/>
      <c r="U105" s="118"/>
      <c r="V105" s="118"/>
      <c r="W105" s="118"/>
      <c r="X105" s="10">
        <v>6</v>
      </c>
      <c r="Y105" s="118"/>
      <c r="Z105" s="118"/>
      <c r="AA105" s="24">
        <f t="shared" si="12"/>
        <v>213.01</v>
      </c>
      <c r="AB105" s="24">
        <v>179</v>
      </c>
      <c r="AC105" s="24">
        <f t="shared" si="18"/>
        <v>179</v>
      </c>
      <c r="AD105" s="118"/>
      <c r="AE105" s="118"/>
      <c r="AF105" s="24">
        <v>2.4</v>
      </c>
      <c r="AG105" s="119" t="str">
        <f t="shared" si="13"/>
        <v>Love Handle Maxi 4</v>
      </c>
      <c r="AH105" s="119"/>
      <c r="AI105" s="119">
        <v>101</v>
      </c>
    </row>
    <row r="106" spans="2:35" ht="18.75" x14ac:dyDescent="0.3">
      <c r="B106" s="149" t="s">
        <v>380</v>
      </c>
      <c r="C106" s="9" t="s">
        <v>385</v>
      </c>
      <c r="D106" s="7" t="str">
        <f t="shared" si="17"/>
        <v>Dual-Tex GFK</v>
      </c>
      <c r="E106" s="9" t="s">
        <v>286</v>
      </c>
      <c r="F106" s="7"/>
      <c r="G106" s="37">
        <v>1</v>
      </c>
      <c r="H106" s="118"/>
      <c r="I106" s="10"/>
      <c r="J106" s="118"/>
      <c r="K106" s="118"/>
      <c r="L106" s="10"/>
      <c r="M106" s="118"/>
      <c r="N106" s="10"/>
      <c r="O106" s="118"/>
      <c r="P106" s="118"/>
      <c r="Q106" s="10"/>
      <c r="R106" s="118"/>
      <c r="S106" s="118"/>
      <c r="T106" s="118"/>
      <c r="U106" s="118"/>
      <c r="V106" s="118"/>
      <c r="W106" s="118"/>
      <c r="X106" s="10">
        <v>6</v>
      </c>
      <c r="Y106" s="118"/>
      <c r="Z106" s="118"/>
      <c r="AA106" s="24">
        <f t="shared" si="12"/>
        <v>260.61</v>
      </c>
      <c r="AB106" s="24">
        <v>219</v>
      </c>
      <c r="AC106" s="24">
        <f t="shared" si="18"/>
        <v>219</v>
      </c>
      <c r="AD106" s="118"/>
      <c r="AE106" s="118"/>
      <c r="AF106" s="24">
        <v>2.4</v>
      </c>
      <c r="AG106" s="119" t="str">
        <f t="shared" si="13"/>
        <v>Love Handle Maxi 5</v>
      </c>
      <c r="AH106" s="119"/>
      <c r="AI106" s="119">
        <v>102</v>
      </c>
    </row>
    <row r="107" spans="2:35" ht="18.75" x14ac:dyDescent="0.3">
      <c r="B107" s="149" t="s">
        <v>381</v>
      </c>
      <c r="C107" s="9" t="s">
        <v>385</v>
      </c>
      <c r="D107" s="7" t="str">
        <f t="shared" si="17"/>
        <v>Single-Tex GFK</v>
      </c>
      <c r="E107" s="9" t="s">
        <v>287</v>
      </c>
      <c r="F107" s="7"/>
      <c r="G107" s="37">
        <v>1</v>
      </c>
      <c r="H107" s="118"/>
      <c r="I107" s="10"/>
      <c r="J107" s="118"/>
      <c r="K107" s="118"/>
      <c r="L107" s="10"/>
      <c r="M107" s="118"/>
      <c r="N107" s="10"/>
      <c r="O107" s="118"/>
      <c r="P107" s="118"/>
      <c r="Q107" s="10"/>
      <c r="R107" s="118"/>
      <c r="S107" s="118"/>
      <c r="T107" s="118"/>
      <c r="U107" s="118"/>
      <c r="V107" s="118"/>
      <c r="W107" s="118"/>
      <c r="X107" s="10">
        <v>6</v>
      </c>
      <c r="Y107" s="118"/>
      <c r="Z107" s="118"/>
      <c r="AA107" s="24">
        <f t="shared" si="12"/>
        <v>213.01</v>
      </c>
      <c r="AB107" s="24">
        <v>179</v>
      </c>
      <c r="AC107" s="24">
        <f t="shared" si="18"/>
        <v>179</v>
      </c>
      <c r="AD107" s="118"/>
      <c r="AE107" s="118"/>
      <c r="AF107" s="24">
        <v>2.4</v>
      </c>
      <c r="AG107" s="119" t="str">
        <f t="shared" si="13"/>
        <v>Love Handle Maxi 5</v>
      </c>
      <c r="AH107" s="119"/>
      <c r="AI107" s="119">
        <v>103</v>
      </c>
    </row>
    <row r="108" spans="2:35" ht="18.75" x14ac:dyDescent="0.3">
      <c r="B108" s="149" t="s">
        <v>382</v>
      </c>
      <c r="C108" s="9" t="s">
        <v>386</v>
      </c>
      <c r="D108" s="7" t="str">
        <f t="shared" si="17"/>
        <v>Dual-Tex GFK</v>
      </c>
      <c r="E108" s="9" t="s">
        <v>286</v>
      </c>
      <c r="F108" s="7"/>
      <c r="G108" s="37">
        <v>1</v>
      </c>
      <c r="H108" s="118"/>
      <c r="I108" s="10"/>
      <c r="J108" s="118"/>
      <c r="K108" s="118"/>
      <c r="L108" s="10"/>
      <c r="M108" s="118"/>
      <c r="N108" s="10"/>
      <c r="O108" s="118"/>
      <c r="P108" s="118"/>
      <c r="Q108" s="10"/>
      <c r="R108" s="118"/>
      <c r="S108" s="118"/>
      <c r="T108" s="118"/>
      <c r="U108" s="118"/>
      <c r="V108" s="118"/>
      <c r="W108" s="118"/>
      <c r="X108" s="10">
        <v>6</v>
      </c>
      <c r="Y108" s="118"/>
      <c r="Z108" s="118"/>
      <c r="AA108" s="24">
        <f t="shared" si="12"/>
        <v>260.61</v>
      </c>
      <c r="AB108" s="24">
        <v>219</v>
      </c>
      <c r="AC108" s="24">
        <f t="shared" si="18"/>
        <v>219</v>
      </c>
      <c r="AD108" s="118"/>
      <c r="AE108" s="118"/>
      <c r="AF108" s="24">
        <v>2.4</v>
      </c>
      <c r="AG108" s="119" t="str">
        <f t="shared" si="13"/>
        <v>Love Handle Maxi 6</v>
      </c>
      <c r="AH108" s="119"/>
      <c r="AI108" s="119">
        <v>104</v>
      </c>
    </row>
    <row r="109" spans="2:35" ht="18.75" x14ac:dyDescent="0.3">
      <c r="B109" s="149" t="s">
        <v>383</v>
      </c>
      <c r="C109" s="9" t="s">
        <v>386</v>
      </c>
      <c r="D109" s="7" t="str">
        <f t="shared" si="17"/>
        <v>Single-Tex GFK</v>
      </c>
      <c r="E109" s="9" t="s">
        <v>287</v>
      </c>
      <c r="F109" s="7"/>
      <c r="G109" s="37">
        <v>1</v>
      </c>
      <c r="H109" s="118"/>
      <c r="I109" s="10"/>
      <c r="J109" s="118"/>
      <c r="K109" s="118"/>
      <c r="L109" s="10"/>
      <c r="M109" s="118"/>
      <c r="N109" s="10"/>
      <c r="O109" s="118"/>
      <c r="P109" s="118"/>
      <c r="Q109" s="10"/>
      <c r="R109" s="118"/>
      <c r="S109" s="118"/>
      <c r="T109" s="118"/>
      <c r="U109" s="118"/>
      <c r="V109" s="118"/>
      <c r="W109" s="118"/>
      <c r="X109" s="10">
        <v>6</v>
      </c>
      <c r="Y109" s="118"/>
      <c r="Z109" s="118"/>
      <c r="AA109" s="24">
        <f t="shared" si="12"/>
        <v>213.01</v>
      </c>
      <c r="AB109" s="24">
        <v>179</v>
      </c>
      <c r="AC109" s="24">
        <f t="shared" si="18"/>
        <v>179</v>
      </c>
      <c r="AD109" s="118"/>
      <c r="AE109" s="118"/>
      <c r="AF109" s="24">
        <v>2.4</v>
      </c>
      <c r="AG109" s="119" t="str">
        <f t="shared" si="13"/>
        <v>Love Handle Maxi 6</v>
      </c>
      <c r="AH109" s="119"/>
      <c r="AI109" s="119">
        <v>105</v>
      </c>
    </row>
    <row r="110" spans="2:35" ht="18.75" x14ac:dyDescent="0.3">
      <c r="B110" s="149" t="s">
        <v>316</v>
      </c>
      <c r="C110" s="9" t="s">
        <v>288</v>
      </c>
      <c r="D110" s="7" t="str">
        <f t="shared" si="17"/>
        <v>Dual-Tex GFK</v>
      </c>
      <c r="E110" s="9" t="s">
        <v>286</v>
      </c>
      <c r="F110" s="7"/>
      <c r="G110" s="37">
        <v>1</v>
      </c>
      <c r="H110" s="118"/>
      <c r="I110" s="10"/>
      <c r="J110" s="118"/>
      <c r="K110" s="118"/>
      <c r="L110" s="10"/>
      <c r="M110" s="118"/>
      <c r="N110" s="10"/>
      <c r="O110" s="118"/>
      <c r="P110" s="118"/>
      <c r="Q110" s="10"/>
      <c r="R110" s="118"/>
      <c r="S110" s="118"/>
      <c r="T110" s="118"/>
      <c r="U110" s="118"/>
      <c r="V110" s="118"/>
      <c r="W110" s="118"/>
      <c r="X110" s="10">
        <v>5</v>
      </c>
      <c r="Y110" s="118"/>
      <c r="Z110" s="118"/>
      <c r="AA110" s="24">
        <f t="shared" si="12"/>
        <v>201.10999999999999</v>
      </c>
      <c r="AB110" s="24">
        <v>169</v>
      </c>
      <c r="AC110" s="24">
        <f t="shared" si="18"/>
        <v>169</v>
      </c>
      <c r="AD110" s="118"/>
      <c r="AE110" s="118"/>
      <c r="AF110" s="24">
        <v>1.4</v>
      </c>
      <c r="AG110" s="119" t="str">
        <f t="shared" si="13"/>
        <v>Love Handle Medium 1</v>
      </c>
      <c r="AH110" s="119"/>
      <c r="AI110" s="119">
        <v>106</v>
      </c>
    </row>
    <row r="111" spans="2:35" ht="18.75" x14ac:dyDescent="0.3">
      <c r="B111" s="149" t="s">
        <v>317</v>
      </c>
      <c r="C111" s="9" t="s">
        <v>288</v>
      </c>
      <c r="D111" s="7" t="str">
        <f t="shared" si="17"/>
        <v>Single-Tex GFK</v>
      </c>
      <c r="E111" s="9" t="s">
        <v>287</v>
      </c>
      <c r="F111" s="7"/>
      <c r="G111" s="37">
        <v>1</v>
      </c>
      <c r="H111" s="118"/>
      <c r="I111" s="10"/>
      <c r="J111" s="118"/>
      <c r="K111" s="118"/>
      <c r="L111" s="10"/>
      <c r="M111" s="118"/>
      <c r="N111" s="10"/>
      <c r="O111" s="118"/>
      <c r="P111" s="118"/>
      <c r="Q111" s="10"/>
      <c r="R111" s="118"/>
      <c r="S111" s="118"/>
      <c r="T111" s="118"/>
      <c r="U111" s="118"/>
      <c r="V111" s="118"/>
      <c r="W111" s="118"/>
      <c r="X111" s="10">
        <v>5</v>
      </c>
      <c r="Y111" s="118"/>
      <c r="Z111" s="118"/>
      <c r="AA111" s="24">
        <f t="shared" si="12"/>
        <v>171.35999999999999</v>
      </c>
      <c r="AB111" s="24">
        <v>144</v>
      </c>
      <c r="AC111" s="24">
        <f t="shared" si="18"/>
        <v>144</v>
      </c>
      <c r="AD111" s="118"/>
      <c r="AE111" s="118"/>
      <c r="AF111" s="24">
        <v>1.4</v>
      </c>
      <c r="AG111" s="119" t="str">
        <f t="shared" si="13"/>
        <v>Love Handle Medium 1</v>
      </c>
      <c r="AH111" s="119"/>
      <c r="AI111" s="119">
        <v>107</v>
      </c>
    </row>
    <row r="112" spans="2:35" ht="18.75" x14ac:dyDescent="0.3">
      <c r="B112" s="149" t="s">
        <v>318</v>
      </c>
      <c r="C112" s="9" t="s">
        <v>289</v>
      </c>
      <c r="D112" s="7" t="str">
        <f t="shared" si="17"/>
        <v>Dual-Tex GFK</v>
      </c>
      <c r="E112" s="9" t="s">
        <v>286</v>
      </c>
      <c r="F112" s="7"/>
      <c r="G112" s="37">
        <v>1</v>
      </c>
      <c r="H112" s="118"/>
      <c r="I112" s="10"/>
      <c r="J112" s="118"/>
      <c r="K112" s="118"/>
      <c r="L112" s="10"/>
      <c r="M112" s="118"/>
      <c r="N112" s="10"/>
      <c r="O112" s="118"/>
      <c r="P112" s="118"/>
      <c r="Q112" s="10"/>
      <c r="R112" s="118"/>
      <c r="S112" s="118"/>
      <c r="T112" s="118"/>
      <c r="U112" s="118"/>
      <c r="V112" s="118"/>
      <c r="W112" s="118"/>
      <c r="X112" s="10">
        <v>5</v>
      </c>
      <c r="Y112" s="118"/>
      <c r="Z112" s="118"/>
      <c r="AA112" s="24">
        <f t="shared" si="12"/>
        <v>201.10999999999999</v>
      </c>
      <c r="AB112" s="24">
        <v>169</v>
      </c>
      <c r="AC112" s="24">
        <f t="shared" si="18"/>
        <v>169</v>
      </c>
      <c r="AD112" s="118"/>
      <c r="AE112" s="118"/>
      <c r="AF112" s="24">
        <v>1.3</v>
      </c>
      <c r="AG112" s="119" t="str">
        <f t="shared" si="13"/>
        <v>Love Handle Medium 2</v>
      </c>
      <c r="AH112" s="119"/>
      <c r="AI112" s="119">
        <v>108</v>
      </c>
    </row>
    <row r="113" spans="2:35" ht="18.75" x14ac:dyDescent="0.3">
      <c r="B113" s="149" t="s">
        <v>319</v>
      </c>
      <c r="C113" s="9" t="s">
        <v>289</v>
      </c>
      <c r="D113" s="7" t="str">
        <f t="shared" si="17"/>
        <v>Single-Tex GFK</v>
      </c>
      <c r="E113" s="9" t="s">
        <v>287</v>
      </c>
      <c r="F113" s="7"/>
      <c r="G113" s="37">
        <v>1</v>
      </c>
      <c r="H113" s="118"/>
      <c r="I113" s="10"/>
      <c r="J113" s="118"/>
      <c r="K113" s="118"/>
      <c r="L113" s="10"/>
      <c r="M113" s="118"/>
      <c r="N113" s="10"/>
      <c r="O113" s="118"/>
      <c r="P113" s="118"/>
      <c r="Q113" s="10"/>
      <c r="R113" s="118"/>
      <c r="S113" s="118"/>
      <c r="T113" s="118"/>
      <c r="U113" s="118"/>
      <c r="V113" s="118"/>
      <c r="W113" s="118"/>
      <c r="X113" s="10">
        <v>5</v>
      </c>
      <c r="Y113" s="118"/>
      <c r="Z113" s="118"/>
      <c r="AA113" s="24">
        <f t="shared" si="12"/>
        <v>171.35999999999999</v>
      </c>
      <c r="AB113" s="24">
        <v>144</v>
      </c>
      <c r="AC113" s="24">
        <f t="shared" si="18"/>
        <v>144</v>
      </c>
      <c r="AD113" s="118"/>
      <c r="AE113" s="118"/>
      <c r="AF113" s="24">
        <v>1.3</v>
      </c>
      <c r="AG113" s="119" t="str">
        <f t="shared" si="13"/>
        <v>Love Handle Medium 2</v>
      </c>
      <c r="AH113" s="119"/>
      <c r="AI113" s="119">
        <v>109</v>
      </c>
    </row>
    <row r="114" spans="2:35" ht="18.75" x14ac:dyDescent="0.3">
      <c r="B114" s="149" t="s">
        <v>320</v>
      </c>
      <c r="C114" s="9" t="s">
        <v>290</v>
      </c>
      <c r="D114" s="7" t="str">
        <f t="shared" si="17"/>
        <v>Dual-Tex GFK</v>
      </c>
      <c r="E114" s="9" t="s">
        <v>286</v>
      </c>
      <c r="F114" s="7"/>
      <c r="G114" s="37">
        <v>1</v>
      </c>
      <c r="H114" s="118"/>
      <c r="I114" s="10"/>
      <c r="J114" s="118"/>
      <c r="K114" s="118"/>
      <c r="L114" s="10"/>
      <c r="M114" s="118"/>
      <c r="N114" s="10"/>
      <c r="O114" s="118"/>
      <c r="P114" s="118"/>
      <c r="Q114" s="10"/>
      <c r="R114" s="118"/>
      <c r="S114" s="118"/>
      <c r="T114" s="118"/>
      <c r="U114" s="118"/>
      <c r="V114" s="118"/>
      <c r="W114" s="118"/>
      <c r="X114" s="10">
        <v>5</v>
      </c>
      <c r="Y114" s="118"/>
      <c r="Z114" s="118"/>
      <c r="AA114" s="24">
        <f t="shared" si="12"/>
        <v>201.10999999999999</v>
      </c>
      <c r="AB114" s="24">
        <v>169</v>
      </c>
      <c r="AC114" s="24">
        <f t="shared" si="18"/>
        <v>169</v>
      </c>
      <c r="AD114" s="118"/>
      <c r="AE114" s="118"/>
      <c r="AF114" s="24">
        <v>1.3</v>
      </c>
      <c r="AG114" s="119" t="str">
        <f t="shared" si="13"/>
        <v>Love Handle Medium 3</v>
      </c>
      <c r="AH114" s="119"/>
      <c r="AI114" s="119">
        <v>110</v>
      </c>
    </row>
    <row r="115" spans="2:35" ht="18.75" x14ac:dyDescent="0.3">
      <c r="B115" s="149" t="s">
        <v>321</v>
      </c>
      <c r="C115" s="9" t="s">
        <v>290</v>
      </c>
      <c r="D115" s="7" t="str">
        <f t="shared" si="17"/>
        <v>Single-Tex GFK</v>
      </c>
      <c r="E115" s="9" t="s">
        <v>287</v>
      </c>
      <c r="F115" s="7"/>
      <c r="G115" s="37">
        <v>1</v>
      </c>
      <c r="H115" s="118"/>
      <c r="I115" s="10"/>
      <c r="J115" s="118"/>
      <c r="K115" s="118"/>
      <c r="L115" s="10"/>
      <c r="M115" s="118"/>
      <c r="N115" s="10"/>
      <c r="O115" s="118"/>
      <c r="P115" s="118"/>
      <c r="Q115" s="10"/>
      <c r="R115" s="118"/>
      <c r="S115" s="118"/>
      <c r="T115" s="118"/>
      <c r="U115" s="118"/>
      <c r="V115" s="118"/>
      <c r="W115" s="118"/>
      <c r="X115" s="10">
        <v>5</v>
      </c>
      <c r="Y115" s="118"/>
      <c r="Z115" s="118"/>
      <c r="AA115" s="24">
        <f t="shared" si="12"/>
        <v>171.35999999999999</v>
      </c>
      <c r="AB115" s="24">
        <v>144</v>
      </c>
      <c r="AC115" s="24">
        <f t="shared" si="18"/>
        <v>144</v>
      </c>
      <c r="AD115" s="118"/>
      <c r="AE115" s="118"/>
      <c r="AF115" s="24">
        <v>1.3</v>
      </c>
      <c r="AG115" s="119" t="str">
        <f t="shared" si="13"/>
        <v>Love Handle Medium 3</v>
      </c>
      <c r="AH115" s="119"/>
      <c r="AI115" s="119">
        <v>111</v>
      </c>
    </row>
    <row r="116" spans="2:35" ht="18.75" x14ac:dyDescent="0.3">
      <c r="B116" s="149" t="s">
        <v>322</v>
      </c>
      <c r="C116" s="9" t="s">
        <v>291</v>
      </c>
      <c r="D116" s="7" t="str">
        <f t="shared" si="17"/>
        <v>Dual-Tex GFK</v>
      </c>
      <c r="E116" s="9" t="s">
        <v>286</v>
      </c>
      <c r="F116" s="7"/>
      <c r="G116" s="37">
        <v>1</v>
      </c>
      <c r="H116" s="118"/>
      <c r="I116" s="10"/>
      <c r="J116" s="118"/>
      <c r="K116" s="118"/>
      <c r="L116" s="10"/>
      <c r="M116" s="118"/>
      <c r="N116" s="10"/>
      <c r="O116" s="118"/>
      <c r="P116" s="118"/>
      <c r="Q116" s="10"/>
      <c r="R116" s="118"/>
      <c r="S116" s="118"/>
      <c r="T116" s="118"/>
      <c r="U116" s="118"/>
      <c r="V116" s="118"/>
      <c r="W116" s="118"/>
      <c r="X116" s="10">
        <v>5</v>
      </c>
      <c r="Y116" s="118"/>
      <c r="Z116" s="118"/>
      <c r="AA116" s="24">
        <f t="shared" si="12"/>
        <v>201.10999999999999</v>
      </c>
      <c r="AB116" s="24">
        <v>169</v>
      </c>
      <c r="AC116" s="24">
        <f t="shared" si="18"/>
        <v>169</v>
      </c>
      <c r="AD116" s="118"/>
      <c r="AE116" s="118"/>
      <c r="AF116" s="24">
        <v>1.3</v>
      </c>
      <c r="AG116" s="119" t="str">
        <f t="shared" si="13"/>
        <v>Love Handle Medium 4</v>
      </c>
      <c r="AH116" s="119"/>
      <c r="AI116" s="119">
        <v>112</v>
      </c>
    </row>
    <row r="117" spans="2:35" ht="18.75" x14ac:dyDescent="0.3">
      <c r="B117" s="149" t="s">
        <v>323</v>
      </c>
      <c r="C117" s="9" t="s">
        <v>291</v>
      </c>
      <c r="D117" s="7" t="str">
        <f t="shared" si="17"/>
        <v>Single-Tex GFK</v>
      </c>
      <c r="E117" s="9" t="s">
        <v>287</v>
      </c>
      <c r="F117" s="7"/>
      <c r="G117" s="37">
        <v>1</v>
      </c>
      <c r="H117" s="118"/>
      <c r="I117" s="10"/>
      <c r="J117" s="118"/>
      <c r="K117" s="118"/>
      <c r="L117" s="10"/>
      <c r="M117" s="118"/>
      <c r="N117" s="10"/>
      <c r="O117" s="118"/>
      <c r="P117" s="118"/>
      <c r="Q117" s="10"/>
      <c r="R117" s="118"/>
      <c r="S117" s="118"/>
      <c r="T117" s="118"/>
      <c r="U117" s="118"/>
      <c r="V117" s="118"/>
      <c r="W117" s="118"/>
      <c r="X117" s="10">
        <v>5</v>
      </c>
      <c r="Y117" s="118"/>
      <c r="Z117" s="118"/>
      <c r="AA117" s="24">
        <f t="shared" si="12"/>
        <v>171.35999999999999</v>
      </c>
      <c r="AB117" s="24">
        <v>144</v>
      </c>
      <c r="AC117" s="24">
        <f t="shared" si="18"/>
        <v>144</v>
      </c>
      <c r="AD117" s="118"/>
      <c r="AE117" s="118"/>
      <c r="AF117" s="24">
        <v>1.3</v>
      </c>
      <c r="AG117" s="119" t="str">
        <f t="shared" si="13"/>
        <v>Love Handle Medium 4</v>
      </c>
      <c r="AH117" s="119"/>
      <c r="AI117" s="119">
        <v>113</v>
      </c>
    </row>
    <row r="118" spans="2:35" ht="18.75" x14ac:dyDescent="0.3">
      <c r="B118" s="149" t="s">
        <v>324</v>
      </c>
      <c r="C118" s="9" t="s">
        <v>292</v>
      </c>
      <c r="D118" s="7" t="str">
        <f t="shared" si="17"/>
        <v>Dual-Tex GFK</v>
      </c>
      <c r="E118" s="9" t="s">
        <v>286</v>
      </c>
      <c r="F118" s="7"/>
      <c r="G118" s="37">
        <v>1</v>
      </c>
      <c r="H118" s="118"/>
      <c r="I118" s="10"/>
      <c r="J118" s="118"/>
      <c r="K118" s="118"/>
      <c r="L118" s="10"/>
      <c r="M118" s="118"/>
      <c r="N118" s="10"/>
      <c r="O118" s="118"/>
      <c r="P118" s="118"/>
      <c r="Q118" s="10"/>
      <c r="R118" s="118"/>
      <c r="S118" s="118"/>
      <c r="T118" s="118"/>
      <c r="U118" s="118"/>
      <c r="V118" s="118"/>
      <c r="W118" s="118"/>
      <c r="X118" s="10">
        <v>5</v>
      </c>
      <c r="Y118" s="118"/>
      <c r="Z118" s="118"/>
      <c r="AA118" s="24">
        <f t="shared" si="12"/>
        <v>201.10999999999999</v>
      </c>
      <c r="AB118" s="24">
        <v>169</v>
      </c>
      <c r="AC118" s="24">
        <f t="shared" si="18"/>
        <v>169</v>
      </c>
      <c r="AD118" s="118"/>
      <c r="AE118" s="118"/>
      <c r="AF118" s="24">
        <v>1.3</v>
      </c>
      <c r="AG118" s="119" t="str">
        <f t="shared" si="13"/>
        <v>Love Handle Medium 5</v>
      </c>
      <c r="AH118" s="119"/>
      <c r="AI118" s="119">
        <v>114</v>
      </c>
    </row>
    <row r="119" spans="2:35" ht="18.75" x14ac:dyDescent="0.3">
      <c r="B119" s="149" t="s">
        <v>325</v>
      </c>
      <c r="C119" s="9" t="s">
        <v>292</v>
      </c>
      <c r="D119" s="7" t="str">
        <f t="shared" si="17"/>
        <v>Single-Tex GFK</v>
      </c>
      <c r="E119" s="9" t="s">
        <v>287</v>
      </c>
      <c r="F119" s="7"/>
      <c r="G119" s="37">
        <v>1</v>
      </c>
      <c r="H119" s="118"/>
      <c r="I119" s="10"/>
      <c r="J119" s="118"/>
      <c r="K119" s="118"/>
      <c r="L119" s="10"/>
      <c r="M119" s="118"/>
      <c r="N119" s="10"/>
      <c r="O119" s="118"/>
      <c r="P119" s="118"/>
      <c r="Q119" s="10"/>
      <c r="R119" s="118"/>
      <c r="S119" s="118"/>
      <c r="T119" s="118"/>
      <c r="U119" s="118"/>
      <c r="V119" s="118"/>
      <c r="W119" s="118"/>
      <c r="X119" s="10">
        <v>5</v>
      </c>
      <c r="Y119" s="118"/>
      <c r="Z119" s="118"/>
      <c r="AA119" s="24">
        <f t="shared" si="12"/>
        <v>171.35999999999999</v>
      </c>
      <c r="AB119" s="24">
        <v>144</v>
      </c>
      <c r="AC119" s="24">
        <f t="shared" si="18"/>
        <v>144</v>
      </c>
      <c r="AD119" s="118"/>
      <c r="AE119" s="118"/>
      <c r="AF119" s="24">
        <v>1.3</v>
      </c>
      <c r="AG119" s="119" t="str">
        <f t="shared" si="13"/>
        <v>Love Handle Medium 5</v>
      </c>
      <c r="AH119" s="119"/>
      <c r="AI119" s="119">
        <v>115</v>
      </c>
    </row>
    <row r="120" spans="2:35" ht="18.75" x14ac:dyDescent="0.3">
      <c r="B120" s="149" t="s">
        <v>326</v>
      </c>
      <c r="C120" s="9" t="s">
        <v>293</v>
      </c>
      <c r="D120" s="7" t="str">
        <f t="shared" si="17"/>
        <v>Dual-Tex GFK</v>
      </c>
      <c r="E120" s="9" t="s">
        <v>286</v>
      </c>
      <c r="F120" s="7"/>
      <c r="G120" s="37">
        <v>1</v>
      </c>
      <c r="H120" s="118"/>
      <c r="I120" s="10"/>
      <c r="J120" s="118"/>
      <c r="K120" s="118"/>
      <c r="L120" s="10"/>
      <c r="M120" s="118"/>
      <c r="N120" s="10"/>
      <c r="O120" s="118"/>
      <c r="P120" s="118"/>
      <c r="Q120" s="10"/>
      <c r="R120" s="118"/>
      <c r="S120" s="118"/>
      <c r="T120" s="118"/>
      <c r="U120" s="118"/>
      <c r="V120" s="118"/>
      <c r="W120" s="118"/>
      <c r="X120" s="10">
        <v>5</v>
      </c>
      <c r="Y120" s="118"/>
      <c r="Z120" s="118"/>
      <c r="AA120" s="24">
        <f t="shared" si="12"/>
        <v>201.10999999999999</v>
      </c>
      <c r="AB120" s="24">
        <v>169</v>
      </c>
      <c r="AC120" s="24">
        <f t="shared" si="18"/>
        <v>169</v>
      </c>
      <c r="AD120" s="118"/>
      <c r="AE120" s="118"/>
      <c r="AF120" s="24">
        <v>1.2</v>
      </c>
      <c r="AG120" s="119" t="str">
        <f t="shared" si="13"/>
        <v>Love Handle Medium 6</v>
      </c>
      <c r="AH120" s="119"/>
      <c r="AI120" s="119">
        <v>116</v>
      </c>
    </row>
    <row r="121" spans="2:35" ht="18.75" x14ac:dyDescent="0.3">
      <c r="B121" s="149" t="s">
        <v>327</v>
      </c>
      <c r="C121" s="9" t="s">
        <v>293</v>
      </c>
      <c r="D121" s="7" t="str">
        <f t="shared" si="17"/>
        <v>Single-Tex GFK</v>
      </c>
      <c r="E121" s="9" t="s">
        <v>287</v>
      </c>
      <c r="F121" s="7"/>
      <c r="G121" s="37">
        <v>1</v>
      </c>
      <c r="H121" s="118"/>
      <c r="I121" s="10"/>
      <c r="J121" s="118"/>
      <c r="K121" s="118"/>
      <c r="L121" s="10"/>
      <c r="M121" s="118"/>
      <c r="N121" s="10"/>
      <c r="O121" s="118"/>
      <c r="P121" s="118"/>
      <c r="Q121" s="10"/>
      <c r="R121" s="120"/>
      <c r="S121" s="120"/>
      <c r="T121" s="120"/>
      <c r="U121" s="120"/>
      <c r="V121" s="120"/>
      <c r="W121" s="120"/>
      <c r="X121" s="10">
        <v>5</v>
      </c>
      <c r="Y121" s="118"/>
      <c r="Z121" s="118"/>
      <c r="AA121" s="24">
        <f t="shared" si="12"/>
        <v>171.35999999999999</v>
      </c>
      <c r="AB121" s="24">
        <v>144</v>
      </c>
      <c r="AC121" s="24">
        <f t="shared" si="18"/>
        <v>144</v>
      </c>
      <c r="AD121" s="118"/>
      <c r="AE121" s="118"/>
      <c r="AF121" s="24">
        <v>1.2</v>
      </c>
      <c r="AG121" s="119" t="str">
        <f t="shared" si="13"/>
        <v>Love Handle Medium 6</v>
      </c>
      <c r="AH121" s="119"/>
      <c r="AI121" s="119">
        <v>117</v>
      </c>
    </row>
    <row r="122" spans="2:35" ht="18.75" x14ac:dyDescent="0.3">
      <c r="B122" s="149" t="s">
        <v>328</v>
      </c>
      <c r="C122" s="9" t="s">
        <v>295</v>
      </c>
      <c r="D122" s="7" t="str">
        <f t="shared" si="17"/>
        <v>Dual-Tex GFK</v>
      </c>
      <c r="E122" s="9" t="s">
        <v>286</v>
      </c>
      <c r="F122" s="7"/>
      <c r="G122" s="37">
        <v>1</v>
      </c>
      <c r="H122" s="118"/>
      <c r="I122" s="10"/>
      <c r="J122" s="118"/>
      <c r="K122" s="118"/>
      <c r="L122" s="10"/>
      <c r="M122" s="118"/>
      <c r="N122" s="10"/>
      <c r="O122" s="118"/>
      <c r="P122" s="118"/>
      <c r="Q122" s="10"/>
      <c r="R122" s="120"/>
      <c r="S122" s="120"/>
      <c r="T122" s="120"/>
      <c r="U122" s="120"/>
      <c r="V122" s="120"/>
      <c r="W122" s="120"/>
      <c r="X122" s="10">
        <v>3</v>
      </c>
      <c r="Y122" s="118"/>
      <c r="Z122" s="118"/>
      <c r="AA122" s="24">
        <f t="shared" si="12"/>
        <v>117.80999999999999</v>
      </c>
      <c r="AB122" s="24">
        <v>99</v>
      </c>
      <c r="AC122" s="24">
        <f t="shared" si="18"/>
        <v>99</v>
      </c>
      <c r="AD122" s="118"/>
      <c r="AE122" s="118"/>
      <c r="AF122" s="24">
        <v>0.47</v>
      </c>
      <c r="AG122" s="119" t="str">
        <f t="shared" si="13"/>
        <v>Love Handle Mini 1</v>
      </c>
      <c r="AH122" s="119"/>
      <c r="AI122" s="119">
        <v>118</v>
      </c>
    </row>
    <row r="123" spans="2:35" ht="18.75" x14ac:dyDescent="0.3">
      <c r="B123" s="149" t="s">
        <v>329</v>
      </c>
      <c r="C123" s="9" t="s">
        <v>295</v>
      </c>
      <c r="D123" s="7" t="str">
        <f t="shared" si="17"/>
        <v>Single-Tex GFK</v>
      </c>
      <c r="E123" s="9" t="s">
        <v>287</v>
      </c>
      <c r="F123" s="7"/>
      <c r="G123" s="37">
        <v>1</v>
      </c>
      <c r="H123" s="118"/>
      <c r="I123" s="10"/>
      <c r="J123" s="118"/>
      <c r="K123" s="118"/>
      <c r="L123" s="10"/>
      <c r="M123" s="118"/>
      <c r="N123" s="10"/>
      <c r="O123" s="118"/>
      <c r="P123" s="118"/>
      <c r="Q123" s="10"/>
      <c r="R123" s="120"/>
      <c r="S123" s="120"/>
      <c r="T123" s="120"/>
      <c r="U123" s="120"/>
      <c r="V123" s="120"/>
      <c r="W123" s="120"/>
      <c r="X123" s="10">
        <v>3</v>
      </c>
      <c r="Y123" s="118"/>
      <c r="Z123" s="118"/>
      <c r="AA123" s="24">
        <f t="shared" si="12"/>
        <v>94.009999999999991</v>
      </c>
      <c r="AB123" s="24">
        <v>79</v>
      </c>
      <c r="AC123" s="24">
        <f t="shared" si="18"/>
        <v>79</v>
      </c>
      <c r="AD123" s="118"/>
      <c r="AE123" s="118"/>
      <c r="AF123" s="24">
        <v>0.47</v>
      </c>
      <c r="AG123" s="119" t="str">
        <f t="shared" si="13"/>
        <v>Love Handle Mini 1</v>
      </c>
      <c r="AH123" s="119"/>
      <c r="AI123" s="119">
        <v>119</v>
      </c>
    </row>
    <row r="124" spans="2:35" ht="18.75" x14ac:dyDescent="0.3">
      <c r="B124" s="149" t="s">
        <v>330</v>
      </c>
      <c r="C124" s="9" t="s">
        <v>296</v>
      </c>
      <c r="D124" s="7" t="str">
        <f t="shared" si="17"/>
        <v>Dual-Tex GFK</v>
      </c>
      <c r="E124" s="9" t="s">
        <v>286</v>
      </c>
      <c r="F124" s="7"/>
      <c r="G124" s="37">
        <v>1</v>
      </c>
      <c r="H124" s="118"/>
      <c r="I124" s="10"/>
      <c r="J124" s="118"/>
      <c r="K124" s="118"/>
      <c r="L124" s="10"/>
      <c r="M124" s="118"/>
      <c r="N124" s="10"/>
      <c r="O124" s="118"/>
      <c r="P124" s="118"/>
      <c r="Q124" s="10"/>
      <c r="R124" s="120"/>
      <c r="S124" s="120"/>
      <c r="T124" s="120"/>
      <c r="U124" s="120"/>
      <c r="V124" s="120"/>
      <c r="W124" s="120"/>
      <c r="X124" s="10">
        <v>3</v>
      </c>
      <c r="Y124" s="118"/>
      <c r="Z124" s="118"/>
      <c r="AA124" s="24">
        <f t="shared" si="12"/>
        <v>117.80999999999999</v>
      </c>
      <c r="AB124" s="24">
        <v>99</v>
      </c>
      <c r="AC124" s="24">
        <f t="shared" si="18"/>
        <v>99</v>
      </c>
      <c r="AD124" s="118"/>
      <c r="AE124" s="118"/>
      <c r="AF124" s="24">
        <v>0.47</v>
      </c>
      <c r="AG124" s="119" t="str">
        <f t="shared" si="13"/>
        <v>Love Handle Mini 2</v>
      </c>
      <c r="AH124" s="119"/>
      <c r="AI124" s="119">
        <v>120</v>
      </c>
    </row>
    <row r="125" spans="2:35" ht="18.75" x14ac:dyDescent="0.3">
      <c r="B125" s="149" t="s">
        <v>331</v>
      </c>
      <c r="C125" s="9" t="s">
        <v>296</v>
      </c>
      <c r="D125" s="7" t="str">
        <f t="shared" si="17"/>
        <v>Single-Tex GFK</v>
      </c>
      <c r="E125" s="9" t="s">
        <v>287</v>
      </c>
      <c r="F125" s="7"/>
      <c r="G125" s="37">
        <v>1</v>
      </c>
      <c r="H125" s="118"/>
      <c r="I125" s="10"/>
      <c r="J125" s="118"/>
      <c r="K125" s="118"/>
      <c r="L125" s="10"/>
      <c r="M125" s="118"/>
      <c r="N125" s="10"/>
      <c r="O125" s="118"/>
      <c r="P125" s="118"/>
      <c r="Q125" s="10"/>
      <c r="R125" s="120"/>
      <c r="S125" s="120"/>
      <c r="T125" s="120"/>
      <c r="U125" s="120"/>
      <c r="V125" s="120"/>
      <c r="W125" s="120"/>
      <c r="X125" s="10">
        <v>3</v>
      </c>
      <c r="Y125" s="118"/>
      <c r="Z125" s="118"/>
      <c r="AA125" s="24">
        <f t="shared" si="12"/>
        <v>94.009999999999991</v>
      </c>
      <c r="AB125" s="24">
        <v>79</v>
      </c>
      <c r="AC125" s="24">
        <f t="shared" si="18"/>
        <v>79</v>
      </c>
      <c r="AD125" s="118"/>
      <c r="AE125" s="118"/>
      <c r="AF125" s="24">
        <v>0.47</v>
      </c>
      <c r="AG125" s="119" t="str">
        <f t="shared" si="13"/>
        <v>Love Handle Mini 2</v>
      </c>
      <c r="AH125" s="119"/>
      <c r="AI125" s="119">
        <v>121</v>
      </c>
    </row>
    <row r="126" spans="2:35" ht="18.75" x14ac:dyDescent="0.3">
      <c r="B126" s="149" t="s">
        <v>332</v>
      </c>
      <c r="C126" s="9" t="s">
        <v>297</v>
      </c>
      <c r="D126" s="7" t="str">
        <f t="shared" si="17"/>
        <v>Dual-Tex GFK</v>
      </c>
      <c r="E126" s="9" t="s">
        <v>286</v>
      </c>
      <c r="F126" s="7"/>
      <c r="G126" s="37">
        <v>1</v>
      </c>
      <c r="H126" s="118"/>
      <c r="I126" s="10"/>
      <c r="J126" s="118"/>
      <c r="K126" s="118"/>
      <c r="L126" s="10"/>
      <c r="M126" s="118"/>
      <c r="N126" s="10"/>
      <c r="O126" s="118"/>
      <c r="P126" s="118"/>
      <c r="Q126" s="10"/>
      <c r="R126" s="120"/>
      <c r="S126" s="120"/>
      <c r="T126" s="120"/>
      <c r="U126" s="120"/>
      <c r="V126" s="120"/>
      <c r="W126" s="120"/>
      <c r="X126" s="10">
        <v>3</v>
      </c>
      <c r="Y126" s="118"/>
      <c r="Z126" s="118"/>
      <c r="AA126" s="24">
        <f t="shared" si="12"/>
        <v>117.80999999999999</v>
      </c>
      <c r="AB126" s="24">
        <v>99</v>
      </c>
      <c r="AC126" s="24">
        <f t="shared" si="18"/>
        <v>99</v>
      </c>
      <c r="AD126" s="118"/>
      <c r="AE126" s="118"/>
      <c r="AF126" s="24">
        <v>0.5</v>
      </c>
      <c r="AG126" s="119" t="str">
        <f t="shared" si="13"/>
        <v>Love Handle Mini 3</v>
      </c>
      <c r="AH126" s="119"/>
      <c r="AI126" s="119">
        <v>122</v>
      </c>
    </row>
    <row r="127" spans="2:35" ht="18.75" x14ac:dyDescent="0.3">
      <c r="B127" s="149" t="s">
        <v>333</v>
      </c>
      <c r="C127" s="9" t="s">
        <v>297</v>
      </c>
      <c r="D127" s="7" t="str">
        <f t="shared" si="17"/>
        <v>Single-Tex GFK</v>
      </c>
      <c r="E127" s="9" t="s">
        <v>287</v>
      </c>
      <c r="F127" s="7"/>
      <c r="G127" s="37">
        <v>1</v>
      </c>
      <c r="H127" s="118"/>
      <c r="I127" s="10"/>
      <c r="J127" s="118"/>
      <c r="K127" s="118"/>
      <c r="L127" s="10"/>
      <c r="M127" s="118"/>
      <c r="N127" s="10"/>
      <c r="O127" s="118"/>
      <c r="P127" s="118"/>
      <c r="Q127" s="10"/>
      <c r="R127" s="120"/>
      <c r="S127" s="120"/>
      <c r="T127" s="120"/>
      <c r="U127" s="120"/>
      <c r="V127" s="120"/>
      <c r="W127" s="120"/>
      <c r="X127" s="10">
        <v>3</v>
      </c>
      <c r="Y127" s="118"/>
      <c r="Z127" s="118"/>
      <c r="AA127" s="24">
        <f t="shared" si="12"/>
        <v>94.009999999999991</v>
      </c>
      <c r="AB127" s="24">
        <v>79</v>
      </c>
      <c r="AC127" s="24">
        <f t="shared" si="18"/>
        <v>79</v>
      </c>
      <c r="AD127" s="118"/>
      <c r="AE127" s="118"/>
      <c r="AF127" s="24">
        <v>0.5</v>
      </c>
      <c r="AG127" s="119" t="str">
        <f t="shared" si="13"/>
        <v>Love Handle Mini 3</v>
      </c>
      <c r="AH127" s="119"/>
      <c r="AI127" s="119">
        <v>123</v>
      </c>
    </row>
    <row r="128" spans="2:35" ht="18.75" x14ac:dyDescent="0.3">
      <c r="B128" s="149" t="s">
        <v>334</v>
      </c>
      <c r="C128" s="9" t="s">
        <v>298</v>
      </c>
      <c r="D128" s="7" t="str">
        <f t="shared" si="17"/>
        <v>Dual-Tex GFK</v>
      </c>
      <c r="E128" s="9" t="s">
        <v>286</v>
      </c>
      <c r="F128" s="7"/>
      <c r="G128" s="37">
        <v>1</v>
      </c>
      <c r="H128" s="118"/>
      <c r="I128" s="10"/>
      <c r="J128" s="118"/>
      <c r="K128" s="118"/>
      <c r="L128" s="10"/>
      <c r="M128" s="118"/>
      <c r="N128" s="10"/>
      <c r="O128" s="118"/>
      <c r="P128" s="118"/>
      <c r="Q128" s="10"/>
      <c r="R128" s="120"/>
      <c r="S128" s="120"/>
      <c r="T128" s="120"/>
      <c r="U128" s="120"/>
      <c r="V128" s="120"/>
      <c r="W128" s="120"/>
      <c r="X128" s="10">
        <v>3</v>
      </c>
      <c r="Y128" s="118"/>
      <c r="Z128" s="118"/>
      <c r="AA128" s="24">
        <f t="shared" si="12"/>
        <v>117.80999999999999</v>
      </c>
      <c r="AB128" s="24">
        <v>99</v>
      </c>
      <c r="AC128" s="24">
        <f t="shared" si="18"/>
        <v>99</v>
      </c>
      <c r="AD128" s="118"/>
      <c r="AE128" s="118"/>
      <c r="AF128" s="24">
        <v>0.5</v>
      </c>
      <c r="AG128" s="119" t="str">
        <f t="shared" si="13"/>
        <v>Love Handle Mini 4</v>
      </c>
      <c r="AH128" s="119"/>
      <c r="AI128" s="119">
        <v>124</v>
      </c>
    </row>
    <row r="129" spans="2:35" ht="18.75" x14ac:dyDescent="0.3">
      <c r="B129" s="149" t="s">
        <v>335</v>
      </c>
      <c r="C129" s="9" t="s">
        <v>298</v>
      </c>
      <c r="D129" s="7" t="str">
        <f t="shared" si="17"/>
        <v>Single-Tex GFK</v>
      </c>
      <c r="E129" s="9" t="s">
        <v>287</v>
      </c>
      <c r="F129" s="7"/>
      <c r="G129" s="37">
        <v>1</v>
      </c>
      <c r="H129" s="118"/>
      <c r="I129" s="10"/>
      <c r="J129" s="118"/>
      <c r="K129" s="118"/>
      <c r="L129" s="10"/>
      <c r="M129" s="118"/>
      <c r="N129" s="10"/>
      <c r="O129" s="118"/>
      <c r="P129" s="118"/>
      <c r="Q129" s="10"/>
      <c r="R129" s="120"/>
      <c r="S129" s="120"/>
      <c r="T129" s="120"/>
      <c r="U129" s="120"/>
      <c r="V129" s="120"/>
      <c r="W129" s="120"/>
      <c r="X129" s="10">
        <v>3</v>
      </c>
      <c r="Y129" s="118"/>
      <c r="Z129" s="118"/>
      <c r="AA129" s="24">
        <f t="shared" si="12"/>
        <v>94.009999999999991</v>
      </c>
      <c r="AB129" s="24">
        <v>79</v>
      </c>
      <c r="AC129" s="24">
        <f t="shared" si="18"/>
        <v>79</v>
      </c>
      <c r="AD129" s="118"/>
      <c r="AE129" s="118"/>
      <c r="AF129" s="24">
        <v>0.5</v>
      </c>
      <c r="AG129" s="119" t="str">
        <f t="shared" si="13"/>
        <v>Love Handle Mini 4</v>
      </c>
      <c r="AH129" s="119"/>
      <c r="AI129" s="119">
        <v>125</v>
      </c>
    </row>
    <row r="130" spans="2:35" ht="18.75" x14ac:dyDescent="0.3">
      <c r="B130" s="149" t="s">
        <v>336</v>
      </c>
      <c r="C130" s="9" t="s">
        <v>299</v>
      </c>
      <c r="D130" s="7" t="str">
        <f t="shared" si="17"/>
        <v>Dual-Tex GFK</v>
      </c>
      <c r="E130" s="9" t="s">
        <v>286</v>
      </c>
      <c r="F130" s="7"/>
      <c r="G130" s="37">
        <v>1</v>
      </c>
      <c r="H130" s="118"/>
      <c r="I130" s="10"/>
      <c r="J130" s="118"/>
      <c r="K130" s="118"/>
      <c r="L130" s="10"/>
      <c r="M130" s="118"/>
      <c r="N130" s="10"/>
      <c r="O130" s="118"/>
      <c r="P130" s="118"/>
      <c r="Q130" s="10"/>
      <c r="R130" s="120"/>
      <c r="S130" s="120"/>
      <c r="T130" s="120"/>
      <c r="U130" s="120"/>
      <c r="V130" s="120"/>
      <c r="W130" s="120"/>
      <c r="X130" s="10">
        <v>3</v>
      </c>
      <c r="Y130" s="118"/>
      <c r="Z130" s="118"/>
      <c r="AA130" s="24">
        <f t="shared" si="12"/>
        <v>117.80999999999999</v>
      </c>
      <c r="AB130" s="24">
        <v>99</v>
      </c>
      <c r="AC130" s="24">
        <f t="shared" si="18"/>
        <v>99</v>
      </c>
      <c r="AD130" s="118"/>
      <c r="AE130" s="118"/>
      <c r="AF130" s="24">
        <v>0.55000000000000004</v>
      </c>
      <c r="AG130" s="119" t="str">
        <f t="shared" si="13"/>
        <v>Love Handle Mini 5</v>
      </c>
      <c r="AH130" s="119"/>
      <c r="AI130" s="119">
        <v>126</v>
      </c>
    </row>
    <row r="131" spans="2:35" ht="18.75" x14ac:dyDescent="0.3">
      <c r="B131" s="149" t="s">
        <v>337</v>
      </c>
      <c r="C131" s="9" t="s">
        <v>299</v>
      </c>
      <c r="D131" s="7" t="str">
        <f t="shared" si="17"/>
        <v>Single-Tex GFK</v>
      </c>
      <c r="E131" s="9" t="s">
        <v>287</v>
      </c>
      <c r="F131" s="7"/>
      <c r="G131" s="37">
        <v>1</v>
      </c>
      <c r="H131" s="118"/>
      <c r="I131" s="10"/>
      <c r="J131" s="118"/>
      <c r="K131" s="118"/>
      <c r="L131" s="10"/>
      <c r="M131" s="118"/>
      <c r="N131" s="10"/>
      <c r="O131" s="118"/>
      <c r="P131" s="118"/>
      <c r="Q131" s="10"/>
      <c r="R131" s="120"/>
      <c r="S131" s="120"/>
      <c r="T131" s="120"/>
      <c r="U131" s="120"/>
      <c r="V131" s="120"/>
      <c r="W131" s="120"/>
      <c r="X131" s="10">
        <v>3</v>
      </c>
      <c r="Y131" s="118"/>
      <c r="Z131" s="118"/>
      <c r="AA131" s="24">
        <f t="shared" si="12"/>
        <v>94.009999999999991</v>
      </c>
      <c r="AB131" s="24">
        <v>79</v>
      </c>
      <c r="AC131" s="24">
        <f t="shared" si="18"/>
        <v>79</v>
      </c>
      <c r="AD131" s="118"/>
      <c r="AE131" s="118"/>
      <c r="AF131" s="24">
        <v>0.55000000000000004</v>
      </c>
      <c r="AG131" s="119" t="str">
        <f t="shared" si="13"/>
        <v>Love Handle Mini 5</v>
      </c>
      <c r="AH131" s="119"/>
      <c r="AI131" s="119">
        <v>127</v>
      </c>
    </row>
    <row r="132" spans="2:35" ht="18.75" x14ac:dyDescent="0.3">
      <c r="B132" s="149" t="s">
        <v>338</v>
      </c>
      <c r="C132" s="9" t="s">
        <v>300</v>
      </c>
      <c r="D132" s="7" t="str">
        <f t="shared" si="17"/>
        <v>Dual-Tex GFK</v>
      </c>
      <c r="E132" s="9" t="s">
        <v>286</v>
      </c>
      <c r="F132" s="7"/>
      <c r="G132" s="37">
        <v>1</v>
      </c>
      <c r="H132" s="118"/>
      <c r="I132" s="10"/>
      <c r="J132" s="118"/>
      <c r="K132" s="118"/>
      <c r="L132" s="10"/>
      <c r="M132" s="118"/>
      <c r="N132" s="10"/>
      <c r="O132" s="118"/>
      <c r="P132" s="118"/>
      <c r="Q132" s="10"/>
      <c r="R132" s="120"/>
      <c r="S132" s="120"/>
      <c r="T132" s="120"/>
      <c r="U132" s="120"/>
      <c r="V132" s="120"/>
      <c r="W132" s="120"/>
      <c r="X132" s="10">
        <v>3</v>
      </c>
      <c r="Y132" s="118"/>
      <c r="Z132" s="118"/>
      <c r="AA132" s="24">
        <f t="shared" si="12"/>
        <v>117.80999999999999</v>
      </c>
      <c r="AB132" s="24">
        <v>99</v>
      </c>
      <c r="AC132" s="24">
        <f t="shared" si="18"/>
        <v>99</v>
      </c>
      <c r="AD132" s="118"/>
      <c r="AE132" s="118"/>
      <c r="AF132" s="24">
        <v>0.55000000000000004</v>
      </c>
      <c r="AG132" s="119" t="str">
        <f t="shared" si="13"/>
        <v>Love Handle Mini 6</v>
      </c>
      <c r="AH132" s="119"/>
      <c r="AI132" s="119">
        <v>128</v>
      </c>
    </row>
    <row r="133" spans="2:35" ht="18.75" x14ac:dyDescent="0.3">
      <c r="B133" s="149" t="s">
        <v>339</v>
      </c>
      <c r="C133" s="9" t="s">
        <v>300</v>
      </c>
      <c r="D133" s="7" t="str">
        <f t="shared" si="17"/>
        <v>Single-Tex GFK</v>
      </c>
      <c r="E133" s="9" t="s">
        <v>287</v>
      </c>
      <c r="F133" s="7"/>
      <c r="G133" s="37">
        <v>1</v>
      </c>
      <c r="H133" s="118"/>
      <c r="I133" s="10"/>
      <c r="J133" s="118"/>
      <c r="K133" s="118"/>
      <c r="L133" s="10"/>
      <c r="M133" s="118"/>
      <c r="N133" s="10"/>
      <c r="O133" s="118"/>
      <c r="P133" s="118"/>
      <c r="Q133" s="10"/>
      <c r="R133" s="120"/>
      <c r="S133" s="120"/>
      <c r="T133" s="120"/>
      <c r="U133" s="120"/>
      <c r="V133" s="120"/>
      <c r="W133" s="120"/>
      <c r="X133" s="10">
        <v>3</v>
      </c>
      <c r="Y133" s="118"/>
      <c r="Z133" s="118"/>
      <c r="AA133" s="24">
        <f t="shared" si="12"/>
        <v>94.009999999999991</v>
      </c>
      <c r="AB133" s="24">
        <v>79</v>
      </c>
      <c r="AC133" s="24">
        <f t="shared" si="18"/>
        <v>79</v>
      </c>
      <c r="AD133" s="118"/>
      <c r="AE133" s="118"/>
      <c r="AF133" s="24">
        <v>0.55000000000000004</v>
      </c>
      <c r="AG133" s="119" t="str">
        <f t="shared" si="13"/>
        <v>Love Handle Mini 6</v>
      </c>
      <c r="AH133" s="119"/>
      <c r="AI133" s="119">
        <v>129</v>
      </c>
    </row>
    <row r="134" spans="2:35" ht="18.75" x14ac:dyDescent="0.3">
      <c r="B134" s="149" t="s">
        <v>390</v>
      </c>
      <c r="C134" s="9" t="s">
        <v>402</v>
      </c>
      <c r="D134" s="7" t="str">
        <f t="shared" si="17"/>
        <v>Dual-Tex GFK</v>
      </c>
      <c r="E134" s="9" t="s">
        <v>286</v>
      </c>
      <c r="F134" s="7"/>
      <c r="G134" s="37">
        <v>1</v>
      </c>
      <c r="H134" s="118"/>
      <c r="I134" s="10"/>
      <c r="J134" s="118"/>
      <c r="K134" s="118"/>
      <c r="L134" s="10"/>
      <c r="M134" s="118"/>
      <c r="N134" s="10"/>
      <c r="O134" s="118"/>
      <c r="P134" s="118"/>
      <c r="Q134" s="10"/>
      <c r="R134" s="120"/>
      <c r="S134" s="120"/>
      <c r="T134" s="120"/>
      <c r="U134" s="120"/>
      <c r="V134" s="120"/>
      <c r="W134" s="120"/>
      <c r="X134" s="10">
        <v>3</v>
      </c>
      <c r="Y134" s="118"/>
      <c r="Z134" s="118"/>
      <c r="AA134" s="24">
        <f t="shared" si="12"/>
        <v>46.41</v>
      </c>
      <c r="AB134" s="24">
        <v>39</v>
      </c>
      <c r="AC134" s="24">
        <f t="shared" si="18"/>
        <v>39</v>
      </c>
      <c r="AD134" s="118"/>
      <c r="AE134" s="118"/>
      <c r="AF134" s="24">
        <v>0.35</v>
      </c>
      <c r="AG134" s="119" t="str">
        <f t="shared" ref="AG134:AG208" si="19">PROPER(C134)</f>
        <v>Love Handle Micro 1</v>
      </c>
      <c r="AH134" s="119"/>
      <c r="AI134" s="119">
        <v>130</v>
      </c>
    </row>
    <row r="135" spans="2:35" ht="18.75" x14ac:dyDescent="0.3">
      <c r="B135" s="149" t="s">
        <v>391</v>
      </c>
      <c r="C135" s="9" t="s">
        <v>402</v>
      </c>
      <c r="D135" s="7" t="str">
        <f t="shared" si="17"/>
        <v>Single-Tex GFK</v>
      </c>
      <c r="E135" s="9" t="s">
        <v>287</v>
      </c>
      <c r="F135" s="7"/>
      <c r="G135" s="37">
        <v>1</v>
      </c>
      <c r="H135" s="118"/>
      <c r="I135" s="10"/>
      <c r="J135" s="118"/>
      <c r="K135" s="118"/>
      <c r="L135" s="10"/>
      <c r="M135" s="118"/>
      <c r="N135" s="10"/>
      <c r="O135" s="118"/>
      <c r="P135" s="118"/>
      <c r="Q135" s="10"/>
      <c r="R135" s="120"/>
      <c r="S135" s="120"/>
      <c r="T135" s="120"/>
      <c r="U135" s="120"/>
      <c r="V135" s="120"/>
      <c r="W135" s="120"/>
      <c r="X135" s="10">
        <v>3</v>
      </c>
      <c r="Y135" s="118"/>
      <c r="Z135" s="118"/>
      <c r="AA135" s="24">
        <f t="shared" si="12"/>
        <v>38.08</v>
      </c>
      <c r="AB135" s="24">
        <v>32</v>
      </c>
      <c r="AC135" s="24">
        <f t="shared" si="18"/>
        <v>32</v>
      </c>
      <c r="AD135" s="118"/>
      <c r="AE135" s="118"/>
      <c r="AF135" s="24">
        <v>0.35</v>
      </c>
      <c r="AG135" s="119" t="str">
        <f t="shared" si="19"/>
        <v>Love Handle Micro 1</v>
      </c>
      <c r="AH135" s="119"/>
      <c r="AI135" s="119">
        <v>131</v>
      </c>
    </row>
    <row r="136" spans="2:35" ht="18.75" x14ac:dyDescent="0.3">
      <c r="B136" s="149" t="s">
        <v>392</v>
      </c>
      <c r="C136" s="9" t="s">
        <v>403</v>
      </c>
      <c r="D136" s="7" t="str">
        <f t="shared" si="17"/>
        <v>Dual-Tex GFK</v>
      </c>
      <c r="E136" s="9" t="s">
        <v>286</v>
      </c>
      <c r="F136" s="7"/>
      <c r="G136" s="37">
        <v>1</v>
      </c>
      <c r="H136" s="118"/>
      <c r="I136" s="10"/>
      <c r="J136" s="118"/>
      <c r="K136" s="118"/>
      <c r="L136" s="10"/>
      <c r="M136" s="118"/>
      <c r="N136" s="10"/>
      <c r="O136" s="118"/>
      <c r="P136" s="118"/>
      <c r="Q136" s="10"/>
      <c r="R136" s="120"/>
      <c r="S136" s="120"/>
      <c r="T136" s="120"/>
      <c r="U136" s="120"/>
      <c r="V136" s="120"/>
      <c r="W136" s="120"/>
      <c r="X136" s="10">
        <v>3</v>
      </c>
      <c r="Y136" s="118"/>
      <c r="Z136" s="118"/>
      <c r="AA136" s="24">
        <f t="shared" si="12"/>
        <v>46.41</v>
      </c>
      <c r="AB136" s="24">
        <v>39</v>
      </c>
      <c r="AC136" s="24">
        <f t="shared" si="18"/>
        <v>39</v>
      </c>
      <c r="AD136" s="118"/>
      <c r="AE136" s="118"/>
      <c r="AF136" s="24">
        <v>0.35</v>
      </c>
      <c r="AG136" s="119" t="str">
        <f t="shared" si="19"/>
        <v>Love Handle Micro 2</v>
      </c>
      <c r="AH136" s="119"/>
      <c r="AI136" s="119">
        <v>132</v>
      </c>
    </row>
    <row r="137" spans="2:35" ht="18.75" x14ac:dyDescent="0.3">
      <c r="B137" s="149" t="s">
        <v>393</v>
      </c>
      <c r="C137" s="9" t="s">
        <v>403</v>
      </c>
      <c r="D137" s="7" t="str">
        <f t="shared" si="17"/>
        <v>Single-Tex GFK</v>
      </c>
      <c r="E137" s="9" t="s">
        <v>287</v>
      </c>
      <c r="F137" s="7"/>
      <c r="G137" s="37">
        <v>1</v>
      </c>
      <c r="H137" s="118"/>
      <c r="I137" s="10"/>
      <c r="J137" s="118"/>
      <c r="K137" s="118"/>
      <c r="L137" s="10"/>
      <c r="M137" s="118"/>
      <c r="N137" s="10"/>
      <c r="O137" s="118"/>
      <c r="P137" s="118"/>
      <c r="Q137" s="10"/>
      <c r="R137" s="120"/>
      <c r="S137" s="120"/>
      <c r="T137" s="120"/>
      <c r="U137" s="120"/>
      <c r="V137" s="120"/>
      <c r="W137" s="120"/>
      <c r="X137" s="10">
        <v>3</v>
      </c>
      <c r="Y137" s="118"/>
      <c r="Z137" s="118"/>
      <c r="AA137" s="24">
        <f t="shared" si="12"/>
        <v>38.08</v>
      </c>
      <c r="AB137" s="24">
        <v>32</v>
      </c>
      <c r="AC137" s="24">
        <f t="shared" si="18"/>
        <v>32</v>
      </c>
      <c r="AD137" s="118"/>
      <c r="AE137" s="118"/>
      <c r="AF137" s="24">
        <v>0.35</v>
      </c>
      <c r="AG137" s="119" t="str">
        <f t="shared" si="19"/>
        <v>Love Handle Micro 2</v>
      </c>
      <c r="AH137" s="119"/>
      <c r="AI137" s="119">
        <v>133</v>
      </c>
    </row>
    <row r="138" spans="2:35" ht="18.75" x14ac:dyDescent="0.3">
      <c r="B138" s="149" t="s">
        <v>394</v>
      </c>
      <c r="C138" s="9" t="s">
        <v>404</v>
      </c>
      <c r="D138" s="7" t="str">
        <f t="shared" si="17"/>
        <v>Dual-Tex GFK</v>
      </c>
      <c r="E138" s="9" t="s">
        <v>286</v>
      </c>
      <c r="F138" s="7"/>
      <c r="G138" s="37">
        <v>1</v>
      </c>
      <c r="H138" s="118"/>
      <c r="I138" s="10"/>
      <c r="J138" s="118"/>
      <c r="K138" s="118"/>
      <c r="L138" s="10"/>
      <c r="M138" s="118"/>
      <c r="N138" s="10"/>
      <c r="O138" s="118"/>
      <c r="P138" s="118"/>
      <c r="Q138" s="10"/>
      <c r="R138" s="120"/>
      <c r="S138" s="120"/>
      <c r="T138" s="120"/>
      <c r="U138" s="120"/>
      <c r="V138" s="120"/>
      <c r="W138" s="120"/>
      <c r="X138" s="10">
        <v>3</v>
      </c>
      <c r="Y138" s="118"/>
      <c r="Z138" s="118"/>
      <c r="AA138" s="24">
        <f t="shared" si="12"/>
        <v>46.41</v>
      </c>
      <c r="AB138" s="24">
        <v>39</v>
      </c>
      <c r="AC138" s="24">
        <f t="shared" si="18"/>
        <v>39</v>
      </c>
      <c r="AD138" s="118"/>
      <c r="AE138" s="118"/>
      <c r="AF138" s="24">
        <v>0.35</v>
      </c>
      <c r="AG138" s="119" t="str">
        <f t="shared" si="19"/>
        <v>Love Handle Micro 3</v>
      </c>
      <c r="AH138" s="119"/>
      <c r="AI138" s="119">
        <v>134</v>
      </c>
    </row>
    <row r="139" spans="2:35" ht="18.75" x14ac:dyDescent="0.3">
      <c r="B139" s="149" t="s">
        <v>395</v>
      </c>
      <c r="C139" s="9" t="s">
        <v>404</v>
      </c>
      <c r="D139" s="7" t="str">
        <f t="shared" si="17"/>
        <v>Single-Tex GFK</v>
      </c>
      <c r="E139" s="9" t="s">
        <v>287</v>
      </c>
      <c r="F139" s="7"/>
      <c r="G139" s="37">
        <v>1</v>
      </c>
      <c r="H139" s="118"/>
      <c r="I139" s="10"/>
      <c r="J139" s="118"/>
      <c r="K139" s="118"/>
      <c r="L139" s="10"/>
      <c r="M139" s="118"/>
      <c r="N139" s="10"/>
      <c r="O139" s="118"/>
      <c r="P139" s="118"/>
      <c r="Q139" s="10"/>
      <c r="R139" s="120"/>
      <c r="S139" s="120"/>
      <c r="T139" s="120"/>
      <c r="U139" s="120"/>
      <c r="V139" s="120"/>
      <c r="W139" s="120"/>
      <c r="X139" s="10">
        <v>3</v>
      </c>
      <c r="Y139" s="118"/>
      <c r="Z139" s="118"/>
      <c r="AA139" s="24">
        <f t="shared" si="12"/>
        <v>38.08</v>
      </c>
      <c r="AB139" s="24">
        <v>32</v>
      </c>
      <c r="AC139" s="24">
        <f t="shared" si="18"/>
        <v>32</v>
      </c>
      <c r="AD139" s="118"/>
      <c r="AE139" s="118"/>
      <c r="AF139" s="24">
        <v>0.35</v>
      </c>
      <c r="AG139" s="119" t="str">
        <f t="shared" si="19"/>
        <v>Love Handle Micro 3</v>
      </c>
      <c r="AH139" s="119"/>
      <c r="AI139" s="119">
        <v>135</v>
      </c>
    </row>
    <row r="140" spans="2:35" ht="18.75" x14ac:dyDescent="0.3">
      <c r="B140" s="149" t="s">
        <v>396</v>
      </c>
      <c r="C140" s="9" t="s">
        <v>405</v>
      </c>
      <c r="D140" s="7" t="str">
        <f t="shared" si="17"/>
        <v>Dual-Tex GFK</v>
      </c>
      <c r="E140" s="9" t="s">
        <v>286</v>
      </c>
      <c r="F140" s="7"/>
      <c r="G140" s="37">
        <v>1</v>
      </c>
      <c r="H140" s="118"/>
      <c r="I140" s="10"/>
      <c r="J140" s="118"/>
      <c r="K140" s="118"/>
      <c r="L140" s="10"/>
      <c r="M140" s="118"/>
      <c r="N140" s="10"/>
      <c r="O140" s="118"/>
      <c r="P140" s="118"/>
      <c r="Q140" s="10"/>
      <c r="R140" s="120"/>
      <c r="S140" s="120"/>
      <c r="T140" s="120"/>
      <c r="U140" s="120"/>
      <c r="V140" s="120"/>
      <c r="W140" s="120"/>
      <c r="X140" s="10">
        <v>2</v>
      </c>
      <c r="Y140" s="118"/>
      <c r="Z140" s="118"/>
      <c r="AA140" s="24">
        <f t="shared" si="12"/>
        <v>32.129999999999995</v>
      </c>
      <c r="AB140" s="24">
        <v>27</v>
      </c>
      <c r="AC140" s="24">
        <f t="shared" si="18"/>
        <v>27</v>
      </c>
      <c r="AD140" s="118"/>
      <c r="AE140" s="118"/>
      <c r="AF140" s="24">
        <v>0.2</v>
      </c>
      <c r="AG140" s="119" t="str">
        <f t="shared" si="19"/>
        <v>Love Handle Nano 1</v>
      </c>
      <c r="AH140" s="119"/>
      <c r="AI140" s="119">
        <v>136</v>
      </c>
    </row>
    <row r="141" spans="2:35" ht="18.75" x14ac:dyDescent="0.3">
      <c r="B141" s="149" t="s">
        <v>397</v>
      </c>
      <c r="C141" s="9" t="s">
        <v>405</v>
      </c>
      <c r="D141" s="7" t="str">
        <f t="shared" si="17"/>
        <v>Single-Tex GFK</v>
      </c>
      <c r="E141" s="9" t="s">
        <v>287</v>
      </c>
      <c r="F141" s="7"/>
      <c r="G141" s="37">
        <v>1</v>
      </c>
      <c r="H141" s="118"/>
      <c r="I141" s="10"/>
      <c r="J141" s="118"/>
      <c r="K141" s="118"/>
      <c r="L141" s="10"/>
      <c r="M141" s="118"/>
      <c r="N141" s="10"/>
      <c r="O141" s="118"/>
      <c r="P141" s="118"/>
      <c r="Q141" s="10"/>
      <c r="R141" s="120"/>
      <c r="S141" s="120"/>
      <c r="T141" s="120"/>
      <c r="U141" s="120"/>
      <c r="V141" s="120"/>
      <c r="W141" s="120"/>
      <c r="X141" s="10">
        <v>2</v>
      </c>
      <c r="Y141" s="118"/>
      <c r="Z141" s="118"/>
      <c r="AA141" s="24">
        <f t="shared" si="12"/>
        <v>26.18</v>
      </c>
      <c r="AB141" s="24">
        <v>22</v>
      </c>
      <c r="AC141" s="24">
        <f t="shared" si="18"/>
        <v>22</v>
      </c>
      <c r="AD141" s="118"/>
      <c r="AE141" s="118"/>
      <c r="AF141" s="24">
        <v>0.2</v>
      </c>
      <c r="AG141" s="119" t="str">
        <f t="shared" si="19"/>
        <v>Love Handle Nano 1</v>
      </c>
      <c r="AH141" s="119"/>
      <c r="AI141" s="119">
        <v>137</v>
      </c>
    </row>
    <row r="142" spans="2:35" ht="18.75" x14ac:dyDescent="0.3">
      <c r="B142" s="149" t="s">
        <v>398</v>
      </c>
      <c r="C142" s="9" t="s">
        <v>406</v>
      </c>
      <c r="D142" s="7" t="str">
        <f t="shared" si="17"/>
        <v>Dual-Tex GFK</v>
      </c>
      <c r="E142" s="9" t="s">
        <v>286</v>
      </c>
      <c r="F142" s="7"/>
      <c r="G142" s="37">
        <v>1</v>
      </c>
      <c r="H142" s="118"/>
      <c r="I142" s="10"/>
      <c r="J142" s="118"/>
      <c r="K142" s="118"/>
      <c r="L142" s="10"/>
      <c r="M142" s="118"/>
      <c r="N142" s="10"/>
      <c r="O142" s="118"/>
      <c r="P142" s="118"/>
      <c r="Q142" s="10"/>
      <c r="R142" s="120"/>
      <c r="S142" s="120"/>
      <c r="T142" s="120"/>
      <c r="U142" s="120"/>
      <c r="V142" s="120"/>
      <c r="W142" s="120"/>
      <c r="X142" s="10">
        <v>2</v>
      </c>
      <c r="Y142" s="118"/>
      <c r="Z142" s="118"/>
      <c r="AA142" s="24">
        <f t="shared" si="12"/>
        <v>32.129999999999995</v>
      </c>
      <c r="AB142" s="24">
        <v>27</v>
      </c>
      <c r="AC142" s="24">
        <f t="shared" si="18"/>
        <v>27</v>
      </c>
      <c r="AD142" s="118"/>
      <c r="AE142" s="118"/>
      <c r="AF142" s="24">
        <v>0.2</v>
      </c>
      <c r="AG142" s="119" t="str">
        <f t="shared" si="19"/>
        <v>Love Handle Nano 2</v>
      </c>
      <c r="AH142" s="119"/>
      <c r="AI142" s="119">
        <v>138</v>
      </c>
    </row>
    <row r="143" spans="2:35" ht="18.75" x14ac:dyDescent="0.3">
      <c r="B143" s="149" t="s">
        <v>399</v>
      </c>
      <c r="C143" s="9" t="s">
        <v>406</v>
      </c>
      <c r="D143" s="7" t="str">
        <f t="shared" si="17"/>
        <v>Single-Tex GFK</v>
      </c>
      <c r="E143" s="9" t="s">
        <v>287</v>
      </c>
      <c r="F143" s="7"/>
      <c r="G143" s="37">
        <v>1</v>
      </c>
      <c r="H143" s="118"/>
      <c r="I143" s="10"/>
      <c r="J143" s="118"/>
      <c r="K143" s="118"/>
      <c r="L143" s="10"/>
      <c r="M143" s="118"/>
      <c r="N143" s="10"/>
      <c r="O143" s="118"/>
      <c r="P143" s="118"/>
      <c r="Q143" s="10"/>
      <c r="R143" s="120"/>
      <c r="S143" s="120"/>
      <c r="T143" s="120"/>
      <c r="U143" s="120"/>
      <c r="V143" s="120"/>
      <c r="W143" s="120"/>
      <c r="X143" s="10">
        <v>2</v>
      </c>
      <c r="Y143" s="118"/>
      <c r="Z143" s="118"/>
      <c r="AA143" s="24">
        <f t="shared" si="12"/>
        <v>26.18</v>
      </c>
      <c r="AB143" s="24">
        <v>22</v>
      </c>
      <c r="AC143" s="24">
        <f t="shared" si="18"/>
        <v>22</v>
      </c>
      <c r="AD143" s="118"/>
      <c r="AE143" s="118"/>
      <c r="AF143" s="24">
        <v>0.2</v>
      </c>
      <c r="AG143" s="119" t="str">
        <f t="shared" si="19"/>
        <v>Love Handle Nano 2</v>
      </c>
      <c r="AH143" s="119"/>
      <c r="AI143" s="119">
        <v>139</v>
      </c>
    </row>
    <row r="144" spans="2:35" ht="18.75" x14ac:dyDescent="0.3">
      <c r="B144" s="149" t="s">
        <v>400</v>
      </c>
      <c r="C144" s="9" t="s">
        <v>407</v>
      </c>
      <c r="D144" s="7" t="str">
        <f t="shared" si="17"/>
        <v>Dual-Tex GFK</v>
      </c>
      <c r="E144" s="9" t="s">
        <v>286</v>
      </c>
      <c r="F144" s="7"/>
      <c r="G144" s="37">
        <v>1</v>
      </c>
      <c r="H144" s="118"/>
      <c r="I144" s="10"/>
      <c r="J144" s="118"/>
      <c r="K144" s="118"/>
      <c r="L144" s="10"/>
      <c r="M144" s="118"/>
      <c r="N144" s="10"/>
      <c r="O144" s="118"/>
      <c r="P144" s="118"/>
      <c r="Q144" s="10"/>
      <c r="R144" s="120"/>
      <c r="S144" s="120"/>
      <c r="T144" s="120"/>
      <c r="U144" s="120"/>
      <c r="V144" s="120"/>
      <c r="W144" s="120"/>
      <c r="X144" s="10">
        <v>2</v>
      </c>
      <c r="Y144" s="118"/>
      <c r="Z144" s="118"/>
      <c r="AA144" s="24">
        <f t="shared" si="12"/>
        <v>32.129999999999995</v>
      </c>
      <c r="AB144" s="24">
        <v>27</v>
      </c>
      <c r="AC144" s="24">
        <f t="shared" si="18"/>
        <v>27</v>
      </c>
      <c r="AD144" s="118"/>
      <c r="AE144" s="118"/>
      <c r="AF144" s="24">
        <v>0.2</v>
      </c>
      <c r="AG144" s="119" t="str">
        <f t="shared" si="19"/>
        <v>Love Handle Nano 3</v>
      </c>
      <c r="AH144" s="119"/>
      <c r="AI144" s="119">
        <v>140</v>
      </c>
    </row>
    <row r="145" spans="2:35" ht="18.75" x14ac:dyDescent="0.3">
      <c r="B145" s="149" t="s">
        <v>401</v>
      </c>
      <c r="C145" s="9" t="s">
        <v>407</v>
      </c>
      <c r="D145" s="7" t="str">
        <f t="shared" si="17"/>
        <v>Single-Tex GFK</v>
      </c>
      <c r="E145" s="9" t="s">
        <v>287</v>
      </c>
      <c r="F145" s="7"/>
      <c r="G145" s="37">
        <v>1</v>
      </c>
      <c r="H145" s="118"/>
      <c r="I145" s="10"/>
      <c r="J145" s="118"/>
      <c r="K145" s="118"/>
      <c r="L145" s="10"/>
      <c r="M145" s="118"/>
      <c r="N145" s="10"/>
      <c r="O145" s="118"/>
      <c r="P145" s="118"/>
      <c r="Q145" s="10"/>
      <c r="R145" s="120"/>
      <c r="S145" s="120"/>
      <c r="T145" s="120"/>
      <c r="U145" s="120"/>
      <c r="V145" s="120"/>
      <c r="W145" s="120"/>
      <c r="X145" s="10">
        <v>2</v>
      </c>
      <c r="Y145" s="118"/>
      <c r="Z145" s="118"/>
      <c r="AA145" s="24">
        <f t="shared" si="12"/>
        <v>26.18</v>
      </c>
      <c r="AB145" s="24">
        <v>22</v>
      </c>
      <c r="AC145" s="24">
        <f t="shared" si="18"/>
        <v>22</v>
      </c>
      <c r="AD145" s="118"/>
      <c r="AE145" s="118"/>
      <c r="AF145" s="24">
        <v>0.2</v>
      </c>
      <c r="AG145" s="119" t="str">
        <f t="shared" si="19"/>
        <v>Love Handle Nano 3</v>
      </c>
      <c r="AH145" s="119"/>
      <c r="AI145" s="119">
        <v>141</v>
      </c>
    </row>
    <row r="146" spans="2:35" ht="18.75" x14ac:dyDescent="0.3">
      <c r="B146" s="149" t="s">
        <v>446</v>
      </c>
      <c r="C146" s="7" t="s">
        <v>430</v>
      </c>
      <c r="D146" s="7" t="str">
        <f t="shared" si="17"/>
        <v>Dual-Tex GFK</v>
      </c>
      <c r="E146" s="9" t="s">
        <v>286</v>
      </c>
      <c r="F146" s="7"/>
      <c r="G146" s="7">
        <v>1</v>
      </c>
      <c r="H146" s="6"/>
      <c r="I146" s="10"/>
      <c r="J146" s="10"/>
      <c r="K146" s="10"/>
      <c r="L146" s="10"/>
      <c r="M146" s="10"/>
      <c r="N146" s="10"/>
      <c r="O146" s="118"/>
      <c r="P146" s="118"/>
      <c r="Q146" s="10"/>
      <c r="R146" s="120"/>
      <c r="S146" s="120"/>
      <c r="T146" s="120"/>
      <c r="U146" s="120"/>
      <c r="V146" s="120"/>
      <c r="W146" s="120"/>
      <c r="X146" s="10">
        <v>8</v>
      </c>
      <c r="Y146" s="118"/>
      <c r="Z146" s="118"/>
      <c r="AA146" s="24">
        <f t="shared" si="12"/>
        <v>354.62</v>
      </c>
      <c r="AB146" s="24">
        <v>298</v>
      </c>
      <c r="AC146" s="24">
        <f t="shared" si="18"/>
        <v>298</v>
      </c>
      <c r="AD146" s="118"/>
      <c r="AE146" s="118"/>
      <c r="AF146" s="24">
        <v>3</v>
      </c>
      <c r="AG146" s="119" t="str">
        <f t="shared" si="19"/>
        <v>Bones 1</v>
      </c>
      <c r="AH146" s="119"/>
      <c r="AI146" s="119">
        <v>142</v>
      </c>
    </row>
    <row r="147" spans="2:35" ht="18.75" x14ac:dyDescent="0.3">
      <c r="B147" s="149" t="s">
        <v>447</v>
      </c>
      <c r="C147" s="9" t="s">
        <v>430</v>
      </c>
      <c r="D147" s="7" t="str">
        <f t="shared" si="17"/>
        <v>Single-Tex GFK</v>
      </c>
      <c r="E147" s="9" t="s">
        <v>287</v>
      </c>
      <c r="F147" s="7"/>
      <c r="G147" s="37">
        <v>1</v>
      </c>
      <c r="H147" s="6"/>
      <c r="I147" s="10"/>
      <c r="J147" s="10"/>
      <c r="K147" s="10"/>
      <c r="L147" s="10"/>
      <c r="M147" s="10"/>
      <c r="N147" s="10"/>
      <c r="O147" s="118"/>
      <c r="P147" s="118"/>
      <c r="Q147" s="10"/>
      <c r="R147" s="120"/>
      <c r="S147" s="120"/>
      <c r="T147" s="120"/>
      <c r="U147" s="120"/>
      <c r="V147" s="120"/>
      <c r="W147" s="120"/>
      <c r="X147" s="10">
        <v>8</v>
      </c>
      <c r="Y147" s="118"/>
      <c r="Z147" s="118"/>
      <c r="AA147" s="24">
        <f t="shared" si="12"/>
        <v>303.45</v>
      </c>
      <c r="AB147" s="24">
        <v>255</v>
      </c>
      <c r="AC147" s="24">
        <f t="shared" si="18"/>
        <v>255</v>
      </c>
      <c r="AD147" s="118"/>
      <c r="AE147" s="118"/>
      <c r="AF147" s="24">
        <v>3</v>
      </c>
      <c r="AG147" s="119" t="str">
        <f t="shared" si="19"/>
        <v>Bones 1</v>
      </c>
      <c r="AH147" s="119"/>
      <c r="AI147" s="119">
        <v>143</v>
      </c>
    </row>
    <row r="148" spans="2:35" ht="18.75" x14ac:dyDescent="0.3">
      <c r="B148" s="149" t="s">
        <v>448</v>
      </c>
      <c r="C148" s="9" t="s">
        <v>431</v>
      </c>
      <c r="D148" s="7" t="str">
        <f t="shared" si="17"/>
        <v>Dual-Tex GFK</v>
      </c>
      <c r="E148" s="9" t="s">
        <v>286</v>
      </c>
      <c r="F148" s="7"/>
      <c r="G148" s="37">
        <v>1</v>
      </c>
      <c r="H148" s="6"/>
      <c r="I148" s="10"/>
      <c r="J148" s="10"/>
      <c r="K148" s="10"/>
      <c r="L148" s="10"/>
      <c r="M148" s="10"/>
      <c r="N148" s="10"/>
      <c r="O148" s="118"/>
      <c r="P148" s="118"/>
      <c r="Q148" s="10"/>
      <c r="R148" s="120"/>
      <c r="S148" s="120"/>
      <c r="T148" s="120"/>
      <c r="U148" s="120"/>
      <c r="V148" s="120"/>
      <c r="W148" s="120"/>
      <c r="X148" s="10">
        <v>8</v>
      </c>
      <c r="Y148" s="118"/>
      <c r="Z148" s="118"/>
      <c r="AA148" s="24">
        <f t="shared" si="12"/>
        <v>333.2</v>
      </c>
      <c r="AB148" s="24">
        <v>280</v>
      </c>
      <c r="AC148" s="24">
        <f t="shared" si="18"/>
        <v>280</v>
      </c>
      <c r="AD148" s="118"/>
      <c r="AE148" s="118"/>
      <c r="AF148" s="24">
        <v>2.4</v>
      </c>
      <c r="AG148" s="119" t="str">
        <f t="shared" si="19"/>
        <v>Bones 2</v>
      </c>
      <c r="AH148" s="119"/>
      <c r="AI148" s="119">
        <v>144</v>
      </c>
    </row>
    <row r="149" spans="2:35" ht="18.75" x14ac:dyDescent="0.3">
      <c r="B149" s="149" t="s">
        <v>449</v>
      </c>
      <c r="C149" s="9" t="s">
        <v>431</v>
      </c>
      <c r="D149" s="7" t="str">
        <f t="shared" si="17"/>
        <v>Single-Tex GFK</v>
      </c>
      <c r="E149" s="9" t="s">
        <v>287</v>
      </c>
      <c r="F149" s="7"/>
      <c r="G149" s="37">
        <v>1</v>
      </c>
      <c r="H149" s="6"/>
      <c r="I149" s="10"/>
      <c r="J149" s="10"/>
      <c r="K149" s="10"/>
      <c r="L149" s="10"/>
      <c r="M149" s="10"/>
      <c r="N149" s="10"/>
      <c r="O149" s="118"/>
      <c r="P149" s="118"/>
      <c r="Q149" s="10"/>
      <c r="R149" s="120"/>
      <c r="S149" s="120"/>
      <c r="T149" s="120"/>
      <c r="U149" s="120"/>
      <c r="V149" s="120"/>
      <c r="W149" s="120"/>
      <c r="X149" s="10">
        <v>8</v>
      </c>
      <c r="Y149" s="118"/>
      <c r="Z149" s="118"/>
      <c r="AA149" s="24">
        <f t="shared" si="12"/>
        <v>280.83999999999997</v>
      </c>
      <c r="AB149" s="24">
        <v>236</v>
      </c>
      <c r="AC149" s="24">
        <f t="shared" si="18"/>
        <v>236</v>
      </c>
      <c r="AD149" s="118"/>
      <c r="AE149" s="118"/>
      <c r="AF149" s="24">
        <v>2.4</v>
      </c>
      <c r="AG149" s="119" t="str">
        <f t="shared" si="19"/>
        <v>Bones 2</v>
      </c>
      <c r="AH149" s="119"/>
      <c r="AI149" s="119">
        <v>145</v>
      </c>
    </row>
    <row r="150" spans="2:35" ht="18.75" x14ac:dyDescent="0.3">
      <c r="B150" s="149" t="s">
        <v>450</v>
      </c>
      <c r="C150" s="9" t="s">
        <v>432</v>
      </c>
      <c r="D150" s="7" t="str">
        <f t="shared" si="17"/>
        <v>Dual-Tex GFK</v>
      </c>
      <c r="E150" s="9" t="s">
        <v>286</v>
      </c>
      <c r="F150" s="7"/>
      <c r="G150" s="37">
        <v>1</v>
      </c>
      <c r="H150" s="6"/>
      <c r="I150" s="10"/>
      <c r="J150" s="10"/>
      <c r="K150" s="10"/>
      <c r="L150" s="10"/>
      <c r="M150" s="10"/>
      <c r="N150" s="10"/>
      <c r="O150" s="118"/>
      <c r="P150" s="118"/>
      <c r="Q150" s="10"/>
      <c r="R150" s="120"/>
      <c r="S150" s="120"/>
      <c r="T150" s="120"/>
      <c r="U150" s="120"/>
      <c r="V150" s="120"/>
      <c r="W150" s="120"/>
      <c r="X150" s="10">
        <v>8</v>
      </c>
      <c r="Y150" s="118"/>
      <c r="Z150" s="118"/>
      <c r="AA150" s="24">
        <f t="shared" si="12"/>
        <v>311.77999999999997</v>
      </c>
      <c r="AB150" s="24">
        <v>262</v>
      </c>
      <c r="AC150" s="24">
        <f t="shared" si="18"/>
        <v>262</v>
      </c>
      <c r="AD150" s="118"/>
      <c r="AE150" s="118"/>
      <c r="AF150" s="24">
        <v>2.5499999999999998</v>
      </c>
      <c r="AG150" s="119" t="str">
        <f t="shared" si="19"/>
        <v>Bones 3</v>
      </c>
      <c r="AH150" s="119"/>
      <c r="AI150" s="119">
        <v>146</v>
      </c>
    </row>
    <row r="151" spans="2:35" ht="18.75" x14ac:dyDescent="0.3">
      <c r="B151" s="149" t="s">
        <v>451</v>
      </c>
      <c r="C151" s="9" t="s">
        <v>432</v>
      </c>
      <c r="D151" s="7" t="str">
        <f t="shared" si="17"/>
        <v>Single-Tex GFK</v>
      </c>
      <c r="E151" s="9" t="s">
        <v>287</v>
      </c>
      <c r="F151" s="7"/>
      <c r="G151" s="37">
        <v>1</v>
      </c>
      <c r="H151" s="6"/>
      <c r="I151" s="10"/>
      <c r="J151" s="10"/>
      <c r="K151" s="10"/>
      <c r="L151" s="10"/>
      <c r="M151" s="10"/>
      <c r="N151" s="10"/>
      <c r="O151" s="118"/>
      <c r="P151" s="118"/>
      <c r="Q151" s="10"/>
      <c r="R151" s="120"/>
      <c r="S151" s="120"/>
      <c r="T151" s="120"/>
      <c r="U151" s="120"/>
      <c r="V151" s="120"/>
      <c r="W151" s="120"/>
      <c r="X151" s="10">
        <v>8</v>
      </c>
      <c r="Y151" s="118"/>
      <c r="Z151" s="118"/>
      <c r="AA151" s="24">
        <f t="shared" si="12"/>
        <v>261.8</v>
      </c>
      <c r="AB151" s="24">
        <v>220</v>
      </c>
      <c r="AC151" s="24">
        <f t="shared" si="18"/>
        <v>220</v>
      </c>
      <c r="AD151" s="118"/>
      <c r="AE151" s="118"/>
      <c r="AF151" s="24">
        <v>2.5499999999999998</v>
      </c>
      <c r="AG151" s="119" t="str">
        <f t="shared" si="19"/>
        <v>Bones 3</v>
      </c>
      <c r="AH151" s="119"/>
      <c r="AI151" s="119">
        <v>147</v>
      </c>
    </row>
    <row r="152" spans="2:35" ht="18.75" x14ac:dyDescent="0.3">
      <c r="B152" s="149" t="s">
        <v>452</v>
      </c>
      <c r="C152" s="9" t="s">
        <v>433</v>
      </c>
      <c r="D152" s="7" t="str">
        <f t="shared" si="17"/>
        <v>Dual-Tex GFK</v>
      </c>
      <c r="E152" s="9" t="s">
        <v>286</v>
      </c>
      <c r="F152" s="7"/>
      <c r="G152" s="37">
        <v>1</v>
      </c>
      <c r="H152" s="6"/>
      <c r="I152" s="10"/>
      <c r="J152" s="10"/>
      <c r="K152" s="10"/>
      <c r="L152" s="10"/>
      <c r="M152" s="10"/>
      <c r="N152" s="10"/>
      <c r="O152" s="118"/>
      <c r="P152" s="118"/>
      <c r="Q152" s="10"/>
      <c r="R152" s="120"/>
      <c r="S152" s="120"/>
      <c r="T152" s="120"/>
      <c r="U152" s="120"/>
      <c r="V152" s="120"/>
      <c r="W152" s="120"/>
      <c r="X152" s="10">
        <v>7</v>
      </c>
      <c r="Y152" s="118"/>
      <c r="Z152" s="118"/>
      <c r="AA152" s="24">
        <f t="shared" si="12"/>
        <v>297.5</v>
      </c>
      <c r="AB152" s="24">
        <v>250</v>
      </c>
      <c r="AC152" s="24">
        <f t="shared" si="18"/>
        <v>250</v>
      </c>
      <c r="AD152" s="118"/>
      <c r="AE152" s="118"/>
      <c r="AF152" s="24">
        <v>2.35</v>
      </c>
      <c r="AG152" s="119" t="str">
        <f t="shared" si="19"/>
        <v>Bones 4</v>
      </c>
      <c r="AH152" s="119"/>
      <c r="AI152" s="119">
        <v>148</v>
      </c>
    </row>
    <row r="153" spans="2:35" ht="18.75" x14ac:dyDescent="0.3">
      <c r="B153" s="149" t="s">
        <v>453</v>
      </c>
      <c r="C153" s="9" t="s">
        <v>433</v>
      </c>
      <c r="D153" s="7" t="str">
        <f t="shared" si="17"/>
        <v>Single-Tex GFK</v>
      </c>
      <c r="E153" s="9" t="s">
        <v>287</v>
      </c>
      <c r="F153" s="7"/>
      <c r="G153" s="37">
        <v>1</v>
      </c>
      <c r="H153" s="6"/>
      <c r="I153" s="10"/>
      <c r="J153" s="10"/>
      <c r="K153" s="10"/>
      <c r="L153" s="10"/>
      <c r="M153" s="10"/>
      <c r="N153" s="10"/>
      <c r="O153" s="118"/>
      <c r="P153" s="118"/>
      <c r="Q153" s="10"/>
      <c r="R153" s="120"/>
      <c r="S153" s="120"/>
      <c r="T153" s="120"/>
      <c r="U153" s="120"/>
      <c r="V153" s="120"/>
      <c r="W153" s="120"/>
      <c r="X153" s="10">
        <v>7</v>
      </c>
      <c r="Y153" s="118"/>
      <c r="Z153" s="118"/>
      <c r="AA153" s="24">
        <f t="shared" si="12"/>
        <v>249.89999999999998</v>
      </c>
      <c r="AB153" s="24">
        <v>210</v>
      </c>
      <c r="AC153" s="24">
        <f t="shared" si="18"/>
        <v>210</v>
      </c>
      <c r="AD153" s="118"/>
      <c r="AE153" s="118"/>
      <c r="AF153" s="24">
        <v>2.35</v>
      </c>
      <c r="AG153" s="119" t="str">
        <f t="shared" si="19"/>
        <v>Bones 4</v>
      </c>
      <c r="AH153" s="119"/>
      <c r="AI153" s="119">
        <v>149</v>
      </c>
    </row>
    <row r="154" spans="2:35" ht="18.75" x14ac:dyDescent="0.3">
      <c r="B154" s="149" t="s">
        <v>454</v>
      </c>
      <c r="C154" s="9" t="s">
        <v>434</v>
      </c>
      <c r="D154" s="7" t="str">
        <f t="shared" si="17"/>
        <v>Dual-Tex GFK</v>
      </c>
      <c r="E154" s="9" t="s">
        <v>286</v>
      </c>
      <c r="F154" s="7"/>
      <c r="G154" s="37">
        <v>1</v>
      </c>
      <c r="H154" s="6"/>
      <c r="I154" s="10"/>
      <c r="J154" s="10"/>
      <c r="K154" s="10"/>
      <c r="L154" s="11"/>
      <c r="M154" s="10"/>
      <c r="N154" s="11"/>
      <c r="O154" s="118"/>
      <c r="P154" s="118"/>
      <c r="Q154" s="11"/>
      <c r="R154" s="120"/>
      <c r="S154" s="120"/>
      <c r="T154" s="120"/>
      <c r="U154" s="120"/>
      <c r="V154" s="120"/>
      <c r="W154" s="120"/>
      <c r="X154" s="10">
        <v>7</v>
      </c>
      <c r="Y154" s="118"/>
      <c r="Z154" s="118"/>
      <c r="AA154" s="24">
        <f t="shared" si="12"/>
        <v>285.59999999999997</v>
      </c>
      <c r="AB154" s="24">
        <v>240</v>
      </c>
      <c r="AC154" s="24">
        <f t="shared" si="18"/>
        <v>240</v>
      </c>
      <c r="AD154" s="118"/>
      <c r="AE154" s="118"/>
      <c r="AF154" s="24">
        <v>1.95</v>
      </c>
      <c r="AG154" s="119" t="str">
        <f t="shared" si="19"/>
        <v>Bones 5</v>
      </c>
      <c r="AH154" s="119"/>
      <c r="AI154" s="119">
        <v>150</v>
      </c>
    </row>
    <row r="155" spans="2:35" ht="18.75" x14ac:dyDescent="0.3">
      <c r="B155" s="149" t="s">
        <v>455</v>
      </c>
      <c r="C155" s="9" t="s">
        <v>434</v>
      </c>
      <c r="D155" s="7" t="str">
        <f t="shared" si="17"/>
        <v>Single-Tex GFK</v>
      </c>
      <c r="E155" s="9" t="s">
        <v>287</v>
      </c>
      <c r="F155" s="7"/>
      <c r="G155" s="37">
        <v>1</v>
      </c>
      <c r="H155" s="118"/>
      <c r="I155" s="10"/>
      <c r="J155" s="118"/>
      <c r="K155" s="118"/>
      <c r="L155" s="10"/>
      <c r="M155" s="118"/>
      <c r="N155" s="10"/>
      <c r="O155" s="118"/>
      <c r="P155" s="118"/>
      <c r="Q155" s="10"/>
      <c r="R155" s="118"/>
      <c r="S155" s="118"/>
      <c r="T155" s="118"/>
      <c r="U155" s="118"/>
      <c r="V155" s="118"/>
      <c r="W155" s="118"/>
      <c r="X155" s="10">
        <v>7</v>
      </c>
      <c r="Y155" s="118"/>
      <c r="Z155" s="118"/>
      <c r="AA155" s="24">
        <f t="shared" si="12"/>
        <v>238</v>
      </c>
      <c r="AB155" s="24">
        <v>200</v>
      </c>
      <c r="AC155" s="24">
        <f t="shared" si="18"/>
        <v>200</v>
      </c>
      <c r="AD155" s="118"/>
      <c r="AE155" s="118"/>
      <c r="AF155" s="24">
        <v>1.95</v>
      </c>
      <c r="AG155" s="119" t="str">
        <f t="shared" si="19"/>
        <v>Bones 5</v>
      </c>
      <c r="AH155" s="119"/>
      <c r="AI155" s="119">
        <v>151</v>
      </c>
    </row>
    <row r="156" spans="2:35" ht="18.75" x14ac:dyDescent="0.3">
      <c r="B156" s="149" t="s">
        <v>456</v>
      </c>
      <c r="C156" s="9" t="s">
        <v>435</v>
      </c>
      <c r="D156" s="7" t="str">
        <f t="shared" si="17"/>
        <v>Dual-Tex GFK</v>
      </c>
      <c r="E156" s="9" t="s">
        <v>286</v>
      </c>
      <c r="F156" s="7"/>
      <c r="G156" s="37">
        <v>1</v>
      </c>
      <c r="H156" s="118"/>
      <c r="I156" s="10"/>
      <c r="J156" s="118"/>
      <c r="K156" s="118"/>
      <c r="L156" s="10"/>
      <c r="M156" s="118"/>
      <c r="N156" s="10"/>
      <c r="O156" s="118"/>
      <c r="P156" s="118"/>
      <c r="Q156" s="10"/>
      <c r="R156" s="118"/>
      <c r="S156" s="118"/>
      <c r="T156" s="118"/>
      <c r="U156" s="118"/>
      <c r="V156" s="118"/>
      <c r="W156" s="118"/>
      <c r="X156" s="10">
        <v>7</v>
      </c>
      <c r="Y156" s="118"/>
      <c r="Z156" s="118"/>
      <c r="AA156" s="24">
        <f t="shared" si="12"/>
        <v>285.59999999999997</v>
      </c>
      <c r="AB156" s="24">
        <v>240</v>
      </c>
      <c r="AC156" s="24">
        <f t="shared" si="18"/>
        <v>240</v>
      </c>
      <c r="AD156" s="118"/>
      <c r="AE156" s="118"/>
      <c r="AF156" s="24">
        <v>1.9</v>
      </c>
      <c r="AG156" s="119" t="str">
        <f t="shared" si="19"/>
        <v>Bones 6</v>
      </c>
      <c r="AH156" s="119"/>
      <c r="AI156" s="119">
        <v>152</v>
      </c>
    </row>
    <row r="157" spans="2:35" ht="18.75" x14ac:dyDescent="0.3">
      <c r="B157" s="149" t="s">
        <v>457</v>
      </c>
      <c r="C157" s="9" t="s">
        <v>435</v>
      </c>
      <c r="D157" s="7" t="str">
        <f t="shared" ref="D157:D207" si="20">CONCATENATE(E157,F157)</f>
        <v>Single-Tex GFK</v>
      </c>
      <c r="E157" s="9" t="s">
        <v>287</v>
      </c>
      <c r="F157" s="7"/>
      <c r="G157" s="37">
        <v>1</v>
      </c>
      <c r="H157" s="118"/>
      <c r="I157" s="10"/>
      <c r="J157" s="118"/>
      <c r="K157" s="118"/>
      <c r="L157" s="10"/>
      <c r="M157" s="118"/>
      <c r="N157" s="10"/>
      <c r="O157" s="118"/>
      <c r="P157" s="118"/>
      <c r="Q157" s="10"/>
      <c r="R157" s="118"/>
      <c r="S157" s="118"/>
      <c r="T157" s="118"/>
      <c r="U157" s="118"/>
      <c r="V157" s="118"/>
      <c r="W157" s="118"/>
      <c r="X157" s="10">
        <v>7</v>
      </c>
      <c r="Y157" s="118"/>
      <c r="Z157" s="118"/>
      <c r="AA157" s="24">
        <f t="shared" si="12"/>
        <v>238</v>
      </c>
      <c r="AB157" s="24">
        <v>200</v>
      </c>
      <c r="AC157" s="24">
        <f t="shared" si="18"/>
        <v>200</v>
      </c>
      <c r="AD157" s="118"/>
      <c r="AE157" s="118"/>
      <c r="AF157" s="24">
        <v>1.9</v>
      </c>
      <c r="AG157" s="119" t="str">
        <f t="shared" si="19"/>
        <v>Bones 6</v>
      </c>
      <c r="AH157" s="119"/>
      <c r="AI157" s="119">
        <v>153</v>
      </c>
    </row>
    <row r="158" spans="2:35" ht="18.75" x14ac:dyDescent="0.3">
      <c r="B158" s="149" t="s">
        <v>458</v>
      </c>
      <c r="C158" s="9" t="s">
        <v>436</v>
      </c>
      <c r="D158" s="7" t="str">
        <f t="shared" si="20"/>
        <v>Dual-Tex GFK</v>
      </c>
      <c r="E158" s="9" t="s">
        <v>286</v>
      </c>
      <c r="F158" s="7"/>
      <c r="G158" s="37">
        <v>1</v>
      </c>
      <c r="H158" s="118"/>
      <c r="I158" s="10"/>
      <c r="J158" s="118"/>
      <c r="K158" s="118"/>
      <c r="L158" s="10"/>
      <c r="M158" s="118"/>
      <c r="N158" s="10"/>
      <c r="O158" s="118"/>
      <c r="P158" s="118"/>
      <c r="Q158" s="10"/>
      <c r="R158" s="118"/>
      <c r="S158" s="118"/>
      <c r="T158" s="118"/>
      <c r="U158" s="118"/>
      <c r="V158" s="118"/>
      <c r="W158" s="118"/>
      <c r="X158" s="10">
        <v>7</v>
      </c>
      <c r="Y158" s="118"/>
      <c r="Z158" s="118"/>
      <c r="AA158" s="24">
        <f t="shared" si="12"/>
        <v>261.8</v>
      </c>
      <c r="AB158" s="24">
        <v>220</v>
      </c>
      <c r="AC158" s="24">
        <f t="shared" si="18"/>
        <v>220</v>
      </c>
      <c r="AD158" s="118"/>
      <c r="AE158" s="118"/>
      <c r="AF158" s="24">
        <v>1.55</v>
      </c>
      <c r="AG158" s="119" t="str">
        <f t="shared" si="19"/>
        <v>Bones 7</v>
      </c>
      <c r="AH158" s="119"/>
      <c r="AI158" s="119">
        <v>154</v>
      </c>
    </row>
    <row r="159" spans="2:35" ht="18.75" x14ac:dyDescent="0.3">
      <c r="B159" s="149" t="s">
        <v>459</v>
      </c>
      <c r="C159" s="9" t="s">
        <v>436</v>
      </c>
      <c r="D159" s="7" t="str">
        <f t="shared" si="20"/>
        <v>Single-Tex GFK</v>
      </c>
      <c r="E159" s="9" t="s">
        <v>287</v>
      </c>
      <c r="F159" s="7"/>
      <c r="G159" s="37">
        <v>1</v>
      </c>
      <c r="H159" s="118"/>
      <c r="I159" s="10"/>
      <c r="J159" s="118"/>
      <c r="K159" s="118"/>
      <c r="L159" s="10"/>
      <c r="M159" s="118"/>
      <c r="N159" s="10"/>
      <c r="O159" s="118"/>
      <c r="P159" s="118"/>
      <c r="Q159" s="10"/>
      <c r="R159" s="118"/>
      <c r="S159" s="118"/>
      <c r="T159" s="118"/>
      <c r="U159" s="118"/>
      <c r="V159" s="118"/>
      <c r="W159" s="118"/>
      <c r="X159" s="10">
        <v>7</v>
      </c>
      <c r="Y159" s="118"/>
      <c r="Z159" s="118"/>
      <c r="AA159" s="24">
        <f t="shared" si="12"/>
        <v>216.57999999999998</v>
      </c>
      <c r="AB159" s="24">
        <v>182</v>
      </c>
      <c r="AC159" s="24">
        <f t="shared" ref="AC159:AC171" si="21">AB159</f>
        <v>182</v>
      </c>
      <c r="AD159" s="118"/>
      <c r="AE159" s="118"/>
      <c r="AF159" s="24">
        <v>1.55</v>
      </c>
      <c r="AG159" s="119" t="str">
        <f t="shared" si="19"/>
        <v>Bones 7</v>
      </c>
      <c r="AH159" s="119"/>
      <c r="AI159" s="119">
        <v>155</v>
      </c>
    </row>
    <row r="160" spans="2:35" ht="18.75" x14ac:dyDescent="0.3">
      <c r="B160" s="149" t="s">
        <v>460</v>
      </c>
      <c r="C160" s="9" t="s">
        <v>437</v>
      </c>
      <c r="D160" s="7" t="str">
        <f t="shared" si="20"/>
        <v>Dual-Tex GFK</v>
      </c>
      <c r="E160" s="9" t="s">
        <v>286</v>
      </c>
      <c r="F160" s="7"/>
      <c r="G160" s="37">
        <v>1</v>
      </c>
      <c r="H160" s="118"/>
      <c r="I160" s="10"/>
      <c r="J160" s="118"/>
      <c r="K160" s="118"/>
      <c r="L160" s="10"/>
      <c r="M160" s="118"/>
      <c r="N160" s="10"/>
      <c r="O160" s="118"/>
      <c r="P160" s="118"/>
      <c r="Q160" s="10"/>
      <c r="R160" s="118"/>
      <c r="S160" s="118"/>
      <c r="T160" s="118"/>
      <c r="U160" s="118"/>
      <c r="V160" s="118"/>
      <c r="W160" s="118"/>
      <c r="X160" s="10">
        <v>7</v>
      </c>
      <c r="Y160" s="118"/>
      <c r="Z160" s="118"/>
      <c r="AA160" s="24">
        <f t="shared" si="12"/>
        <v>246.32999999999998</v>
      </c>
      <c r="AB160" s="24">
        <v>207</v>
      </c>
      <c r="AC160" s="24">
        <f t="shared" si="21"/>
        <v>207</v>
      </c>
      <c r="AD160" s="118"/>
      <c r="AE160" s="118"/>
      <c r="AF160" s="24">
        <v>1.5</v>
      </c>
      <c r="AG160" s="119" t="str">
        <f t="shared" si="19"/>
        <v>Bones 8</v>
      </c>
      <c r="AH160" s="119"/>
      <c r="AI160" s="119">
        <v>156</v>
      </c>
    </row>
    <row r="161" spans="2:35" ht="18.75" x14ac:dyDescent="0.3">
      <c r="B161" s="149" t="s">
        <v>461</v>
      </c>
      <c r="C161" s="9" t="s">
        <v>437</v>
      </c>
      <c r="D161" s="7" t="str">
        <f t="shared" si="20"/>
        <v>Single-Tex GFK</v>
      </c>
      <c r="E161" s="9" t="s">
        <v>287</v>
      </c>
      <c r="F161" s="7"/>
      <c r="G161" s="37">
        <v>1</v>
      </c>
      <c r="H161" s="118"/>
      <c r="I161" s="10"/>
      <c r="J161" s="118"/>
      <c r="K161" s="118"/>
      <c r="L161" s="10"/>
      <c r="M161" s="118"/>
      <c r="N161" s="10"/>
      <c r="O161" s="118"/>
      <c r="P161" s="118"/>
      <c r="Q161" s="10"/>
      <c r="R161" s="118"/>
      <c r="S161" s="118"/>
      <c r="T161" s="118"/>
      <c r="U161" s="118"/>
      <c r="V161" s="118"/>
      <c r="W161" s="118"/>
      <c r="X161" s="10">
        <v>7</v>
      </c>
      <c r="Y161" s="118"/>
      <c r="Z161" s="118"/>
      <c r="AA161" s="24">
        <f t="shared" si="12"/>
        <v>205.87</v>
      </c>
      <c r="AB161" s="24">
        <v>173</v>
      </c>
      <c r="AC161" s="24">
        <f t="shared" si="21"/>
        <v>173</v>
      </c>
      <c r="AD161" s="118"/>
      <c r="AE161" s="118"/>
      <c r="AF161" s="24">
        <v>1.5</v>
      </c>
      <c r="AG161" s="119" t="str">
        <f t="shared" si="19"/>
        <v>Bones 8</v>
      </c>
      <c r="AH161" s="119"/>
      <c r="AI161" s="119">
        <v>157</v>
      </c>
    </row>
    <row r="162" spans="2:35" ht="18.75" x14ac:dyDescent="0.3">
      <c r="B162" s="149" t="s">
        <v>462</v>
      </c>
      <c r="C162" s="9" t="s">
        <v>438</v>
      </c>
      <c r="D162" s="7" t="str">
        <f t="shared" si="20"/>
        <v>Dual-Tex GFK</v>
      </c>
      <c r="E162" s="9" t="s">
        <v>286</v>
      </c>
      <c r="F162" s="7"/>
      <c r="G162" s="37">
        <v>1</v>
      </c>
      <c r="H162" s="118"/>
      <c r="I162" s="10"/>
      <c r="J162" s="118"/>
      <c r="K162" s="118"/>
      <c r="L162" s="10"/>
      <c r="M162" s="118"/>
      <c r="N162" s="10"/>
      <c r="O162" s="118"/>
      <c r="P162" s="118"/>
      <c r="Q162" s="10"/>
      <c r="R162" s="118"/>
      <c r="S162" s="118"/>
      <c r="T162" s="118"/>
      <c r="U162" s="118"/>
      <c r="V162" s="118"/>
      <c r="W162" s="118"/>
      <c r="X162" s="10">
        <v>6</v>
      </c>
      <c r="Y162" s="118"/>
      <c r="Z162" s="118"/>
      <c r="AA162" s="24">
        <f t="shared" si="12"/>
        <v>246.32999999999998</v>
      </c>
      <c r="AB162" s="24">
        <v>207</v>
      </c>
      <c r="AC162" s="24">
        <f t="shared" si="21"/>
        <v>207</v>
      </c>
      <c r="AD162" s="118"/>
      <c r="AE162" s="118"/>
      <c r="AF162" s="24">
        <v>1.35</v>
      </c>
      <c r="AG162" s="119" t="str">
        <f t="shared" si="19"/>
        <v>Bones 9</v>
      </c>
      <c r="AH162" s="119"/>
      <c r="AI162" s="119">
        <v>158</v>
      </c>
    </row>
    <row r="163" spans="2:35" ht="18.75" x14ac:dyDescent="0.3">
      <c r="B163" s="149" t="s">
        <v>463</v>
      </c>
      <c r="C163" s="9" t="s">
        <v>438</v>
      </c>
      <c r="D163" s="7" t="str">
        <f t="shared" si="20"/>
        <v>Single-Tex GFK</v>
      </c>
      <c r="E163" s="9" t="s">
        <v>287</v>
      </c>
      <c r="F163" s="7"/>
      <c r="G163" s="37">
        <v>1</v>
      </c>
      <c r="H163" s="118"/>
      <c r="I163" s="10"/>
      <c r="J163" s="118"/>
      <c r="K163" s="118"/>
      <c r="L163" s="10"/>
      <c r="M163" s="118"/>
      <c r="N163" s="10"/>
      <c r="O163" s="118"/>
      <c r="P163" s="118"/>
      <c r="Q163" s="10"/>
      <c r="R163" s="118"/>
      <c r="S163" s="118"/>
      <c r="T163" s="118"/>
      <c r="U163" s="118"/>
      <c r="V163" s="118"/>
      <c r="W163" s="118"/>
      <c r="X163" s="10">
        <v>6</v>
      </c>
      <c r="Y163" s="118"/>
      <c r="Z163" s="118"/>
      <c r="AA163" s="24">
        <f t="shared" ref="AA163:AA171" si="22">AC163*($AA$3/100+1)</f>
        <v>205.87</v>
      </c>
      <c r="AB163" s="24">
        <v>173</v>
      </c>
      <c r="AC163" s="24">
        <f t="shared" si="21"/>
        <v>173</v>
      </c>
      <c r="AD163" s="118"/>
      <c r="AE163" s="118"/>
      <c r="AF163" s="24">
        <v>1.35</v>
      </c>
      <c r="AG163" s="119" t="str">
        <f t="shared" si="19"/>
        <v>Bones 9</v>
      </c>
      <c r="AH163" s="119"/>
      <c r="AI163" s="119">
        <v>159</v>
      </c>
    </row>
    <row r="164" spans="2:35" ht="18.75" x14ac:dyDescent="0.3">
      <c r="B164" s="149" t="s">
        <v>464</v>
      </c>
      <c r="C164" s="9" t="s">
        <v>439</v>
      </c>
      <c r="D164" s="7" t="str">
        <f t="shared" si="20"/>
        <v>Dual-Tex GFK</v>
      </c>
      <c r="E164" s="9" t="s">
        <v>286</v>
      </c>
      <c r="F164" s="7"/>
      <c r="G164" s="37">
        <v>1</v>
      </c>
      <c r="H164" s="118"/>
      <c r="I164" s="10"/>
      <c r="J164" s="118"/>
      <c r="K164" s="118"/>
      <c r="L164" s="10"/>
      <c r="M164" s="118"/>
      <c r="N164" s="10"/>
      <c r="O164" s="118"/>
      <c r="P164" s="118"/>
      <c r="Q164" s="10"/>
      <c r="R164" s="118"/>
      <c r="S164" s="118"/>
      <c r="T164" s="118"/>
      <c r="U164" s="118"/>
      <c r="V164" s="118"/>
      <c r="W164" s="118"/>
      <c r="X164" s="10">
        <v>6</v>
      </c>
      <c r="Y164" s="118"/>
      <c r="Z164" s="118"/>
      <c r="AA164" s="24">
        <f t="shared" si="22"/>
        <v>220.14999999999998</v>
      </c>
      <c r="AB164" s="24">
        <v>185</v>
      </c>
      <c r="AC164" s="24">
        <f t="shared" si="21"/>
        <v>185</v>
      </c>
      <c r="AD164" s="118"/>
      <c r="AE164" s="118"/>
      <c r="AF164" s="24">
        <v>1.1499999999999999</v>
      </c>
      <c r="AG164" s="119" t="str">
        <f t="shared" si="19"/>
        <v>Bones 10</v>
      </c>
      <c r="AH164" s="119"/>
      <c r="AI164" s="119">
        <v>160</v>
      </c>
    </row>
    <row r="165" spans="2:35" ht="18.75" x14ac:dyDescent="0.3">
      <c r="B165" s="149" t="s">
        <v>465</v>
      </c>
      <c r="C165" s="9" t="s">
        <v>439</v>
      </c>
      <c r="D165" s="7" t="str">
        <f t="shared" si="20"/>
        <v>Single-Tex GFK</v>
      </c>
      <c r="E165" s="9" t="s">
        <v>287</v>
      </c>
      <c r="F165" s="7"/>
      <c r="G165" s="37">
        <v>1</v>
      </c>
      <c r="H165" s="118"/>
      <c r="I165" s="10"/>
      <c r="J165" s="118"/>
      <c r="K165" s="118"/>
      <c r="L165" s="10"/>
      <c r="M165" s="118"/>
      <c r="N165" s="10"/>
      <c r="O165" s="118"/>
      <c r="P165" s="118"/>
      <c r="Q165" s="10"/>
      <c r="R165" s="118"/>
      <c r="S165" s="118"/>
      <c r="T165" s="118"/>
      <c r="U165" s="118"/>
      <c r="V165" s="118"/>
      <c r="W165" s="118"/>
      <c r="X165" s="10">
        <v>6</v>
      </c>
      <c r="Y165" s="118"/>
      <c r="Z165" s="118"/>
      <c r="AA165" s="24">
        <f t="shared" si="22"/>
        <v>184.45</v>
      </c>
      <c r="AB165" s="24">
        <v>155</v>
      </c>
      <c r="AC165" s="24">
        <f t="shared" si="21"/>
        <v>155</v>
      </c>
      <c r="AD165" s="118"/>
      <c r="AE165" s="118"/>
      <c r="AF165" s="24">
        <v>1.1499999999999999</v>
      </c>
      <c r="AG165" s="119" t="str">
        <f t="shared" si="19"/>
        <v>Bones 10</v>
      </c>
      <c r="AH165" s="119"/>
      <c r="AI165" s="119">
        <v>161</v>
      </c>
    </row>
    <row r="166" spans="2:35" ht="18.75" x14ac:dyDescent="0.3">
      <c r="B166" s="149" t="s">
        <v>466</v>
      </c>
      <c r="C166" s="7" t="s">
        <v>440</v>
      </c>
      <c r="D166" s="7" t="str">
        <f t="shared" si="20"/>
        <v>Dual-Tex GFK</v>
      </c>
      <c r="E166" s="9" t="s">
        <v>286</v>
      </c>
      <c r="F166" s="7"/>
      <c r="G166" s="37">
        <v>1</v>
      </c>
      <c r="H166" s="118"/>
      <c r="I166" s="10"/>
      <c r="J166" s="118"/>
      <c r="K166" s="118"/>
      <c r="L166" s="10"/>
      <c r="M166" s="118"/>
      <c r="N166" s="10"/>
      <c r="O166" s="118"/>
      <c r="P166" s="118"/>
      <c r="Q166" s="10"/>
      <c r="R166" s="118"/>
      <c r="S166" s="118"/>
      <c r="T166" s="118"/>
      <c r="U166" s="118"/>
      <c r="V166" s="118"/>
      <c r="W166" s="118"/>
      <c r="X166" s="10">
        <v>7</v>
      </c>
      <c r="Y166" s="118"/>
      <c r="Z166" s="118"/>
      <c r="AA166" s="24">
        <f t="shared" si="22"/>
        <v>318.91999999999996</v>
      </c>
      <c r="AB166" s="24">
        <v>268</v>
      </c>
      <c r="AC166" s="24">
        <f t="shared" si="21"/>
        <v>268</v>
      </c>
      <c r="AD166" s="118"/>
      <c r="AE166" s="118"/>
      <c r="AF166" s="24">
        <v>2.85</v>
      </c>
      <c r="AG166" s="119" t="str">
        <f t="shared" si="19"/>
        <v>Norther Light 1</v>
      </c>
      <c r="AH166" s="119"/>
      <c r="AI166" s="119">
        <v>162</v>
      </c>
    </row>
    <row r="167" spans="2:35" ht="18.75" x14ac:dyDescent="0.3">
      <c r="B167" s="149" t="s">
        <v>467</v>
      </c>
      <c r="C167" s="7" t="s">
        <v>440</v>
      </c>
      <c r="D167" s="7" t="str">
        <f t="shared" si="20"/>
        <v>Single-Tex GFK</v>
      </c>
      <c r="E167" s="9" t="s">
        <v>287</v>
      </c>
      <c r="F167" s="7"/>
      <c r="G167" s="37">
        <v>1</v>
      </c>
      <c r="H167" s="118"/>
      <c r="I167" s="10"/>
      <c r="J167" s="118"/>
      <c r="K167" s="118"/>
      <c r="L167" s="10"/>
      <c r="M167" s="118"/>
      <c r="N167" s="10"/>
      <c r="O167" s="118"/>
      <c r="P167" s="118"/>
      <c r="Q167" s="10"/>
      <c r="R167" s="118"/>
      <c r="S167" s="118"/>
      <c r="T167" s="118"/>
      <c r="U167" s="118"/>
      <c r="V167" s="118"/>
      <c r="W167" s="118"/>
      <c r="X167" s="10">
        <v>7</v>
      </c>
      <c r="Y167" s="118"/>
      <c r="Z167" s="118"/>
      <c r="AA167" s="24">
        <f t="shared" si="22"/>
        <v>267.75</v>
      </c>
      <c r="AB167" s="24">
        <v>225</v>
      </c>
      <c r="AC167" s="24">
        <f t="shared" si="21"/>
        <v>225</v>
      </c>
      <c r="AD167" s="118"/>
      <c r="AE167" s="118"/>
      <c r="AF167" s="24">
        <v>2.85</v>
      </c>
      <c r="AG167" s="119" t="str">
        <f t="shared" si="19"/>
        <v>Norther Light 1</v>
      </c>
      <c r="AH167" s="119"/>
      <c r="AI167" s="119">
        <v>163</v>
      </c>
    </row>
    <row r="168" spans="2:35" ht="18.75" x14ac:dyDescent="0.3">
      <c r="B168" s="149" t="s">
        <v>468</v>
      </c>
      <c r="C168" s="7" t="s">
        <v>441</v>
      </c>
      <c r="D168" s="7" t="str">
        <f t="shared" si="20"/>
        <v>Dual-Tex GFK</v>
      </c>
      <c r="E168" s="9" t="s">
        <v>286</v>
      </c>
      <c r="F168" s="7"/>
      <c r="G168" s="37">
        <v>1</v>
      </c>
      <c r="H168" s="118"/>
      <c r="I168" s="10"/>
      <c r="J168" s="118"/>
      <c r="K168" s="118"/>
      <c r="L168" s="10"/>
      <c r="M168" s="118"/>
      <c r="N168" s="10"/>
      <c r="O168" s="118"/>
      <c r="P168" s="118"/>
      <c r="Q168" s="10"/>
      <c r="R168" s="118"/>
      <c r="S168" s="118"/>
      <c r="T168" s="118"/>
      <c r="U168" s="118"/>
      <c r="V168" s="118"/>
      <c r="W168" s="118"/>
      <c r="X168" s="10">
        <v>7</v>
      </c>
      <c r="Y168" s="118"/>
      <c r="Z168" s="118"/>
      <c r="AA168" s="24">
        <f t="shared" si="22"/>
        <v>280.83999999999997</v>
      </c>
      <c r="AB168" s="24">
        <v>236</v>
      </c>
      <c r="AC168" s="24">
        <f t="shared" si="21"/>
        <v>236</v>
      </c>
      <c r="AD168" s="118"/>
      <c r="AE168" s="118"/>
      <c r="AF168" s="24">
        <v>1.95</v>
      </c>
      <c r="AG168" s="119" t="str">
        <f t="shared" si="19"/>
        <v>Norther Light 2</v>
      </c>
      <c r="AH168" s="119"/>
      <c r="AI168" s="119">
        <v>164</v>
      </c>
    </row>
    <row r="169" spans="2:35" ht="18.75" x14ac:dyDescent="0.3">
      <c r="B169" s="149" t="s">
        <v>469</v>
      </c>
      <c r="C169" s="7" t="s">
        <v>441</v>
      </c>
      <c r="D169" s="7" t="str">
        <f t="shared" si="20"/>
        <v>Single-Tex GFK</v>
      </c>
      <c r="E169" s="9" t="s">
        <v>287</v>
      </c>
      <c r="F169" s="7"/>
      <c r="G169" s="37">
        <v>1</v>
      </c>
      <c r="H169" s="118"/>
      <c r="I169" s="10"/>
      <c r="J169" s="118"/>
      <c r="K169" s="118"/>
      <c r="L169" s="10"/>
      <c r="M169" s="118"/>
      <c r="N169" s="10"/>
      <c r="O169" s="118"/>
      <c r="P169" s="118"/>
      <c r="Q169" s="10"/>
      <c r="R169" s="118"/>
      <c r="S169" s="118"/>
      <c r="T169" s="118"/>
      <c r="U169" s="118"/>
      <c r="V169" s="118"/>
      <c r="W169" s="118"/>
      <c r="X169" s="10">
        <v>7</v>
      </c>
      <c r="Y169" s="118"/>
      <c r="Z169" s="118"/>
      <c r="AA169" s="24">
        <f t="shared" si="22"/>
        <v>234.42999999999998</v>
      </c>
      <c r="AB169" s="24">
        <v>197</v>
      </c>
      <c r="AC169" s="24">
        <f t="shared" si="21"/>
        <v>197</v>
      </c>
      <c r="AD169" s="118"/>
      <c r="AE169" s="118"/>
      <c r="AF169" s="24">
        <v>1.95</v>
      </c>
      <c r="AG169" s="119" t="str">
        <f t="shared" si="19"/>
        <v>Norther Light 2</v>
      </c>
      <c r="AH169" s="119"/>
      <c r="AI169" s="119">
        <v>165</v>
      </c>
    </row>
    <row r="170" spans="2:35" ht="18.75" x14ac:dyDescent="0.3">
      <c r="B170" s="149" t="s">
        <v>470</v>
      </c>
      <c r="C170" s="7" t="s">
        <v>442</v>
      </c>
      <c r="D170" s="7" t="str">
        <f t="shared" si="20"/>
        <v>Dual-Tex GFK</v>
      </c>
      <c r="E170" s="9" t="s">
        <v>286</v>
      </c>
      <c r="F170" s="7"/>
      <c r="G170" s="37">
        <v>1</v>
      </c>
      <c r="H170" s="118"/>
      <c r="I170" s="10"/>
      <c r="J170" s="118"/>
      <c r="K170" s="118"/>
      <c r="L170" s="10"/>
      <c r="M170" s="118"/>
      <c r="N170" s="10"/>
      <c r="O170" s="118"/>
      <c r="P170" s="118"/>
      <c r="Q170" s="10"/>
      <c r="R170" s="118"/>
      <c r="S170" s="118"/>
      <c r="T170" s="118"/>
      <c r="U170" s="118"/>
      <c r="V170" s="118"/>
      <c r="W170" s="118"/>
      <c r="X170" s="10">
        <v>6</v>
      </c>
      <c r="Y170" s="118"/>
      <c r="Z170" s="118"/>
      <c r="AA170" s="24">
        <f t="shared" si="22"/>
        <v>213.01</v>
      </c>
      <c r="AB170" s="24">
        <v>179</v>
      </c>
      <c r="AC170" s="24">
        <f t="shared" si="21"/>
        <v>179</v>
      </c>
      <c r="AD170" s="118"/>
      <c r="AE170" s="118"/>
      <c r="AF170" s="24">
        <v>1.35</v>
      </c>
      <c r="AG170" s="119" t="str">
        <f t="shared" si="19"/>
        <v>Norther Light 3</v>
      </c>
      <c r="AH170" s="119"/>
      <c r="AI170" s="119">
        <v>166</v>
      </c>
    </row>
    <row r="171" spans="2:35" ht="18.75" x14ac:dyDescent="0.3">
      <c r="B171" s="149" t="s">
        <v>471</v>
      </c>
      <c r="C171" s="7" t="s">
        <v>442</v>
      </c>
      <c r="D171" s="7" t="str">
        <f t="shared" si="20"/>
        <v>Single-Tex GFK</v>
      </c>
      <c r="E171" s="9" t="s">
        <v>287</v>
      </c>
      <c r="F171" s="7"/>
      <c r="G171" s="37">
        <v>1</v>
      </c>
      <c r="H171" s="118"/>
      <c r="I171" s="10"/>
      <c r="J171" s="118"/>
      <c r="K171" s="118"/>
      <c r="L171" s="10"/>
      <c r="M171" s="118"/>
      <c r="N171" s="10"/>
      <c r="O171" s="118"/>
      <c r="P171" s="118"/>
      <c r="Q171" s="10"/>
      <c r="R171" s="118"/>
      <c r="S171" s="118"/>
      <c r="T171" s="118"/>
      <c r="U171" s="118"/>
      <c r="V171" s="118"/>
      <c r="W171" s="118"/>
      <c r="X171" s="10">
        <v>6</v>
      </c>
      <c r="Y171" s="118"/>
      <c r="Z171" s="118"/>
      <c r="AA171" s="24">
        <f t="shared" si="22"/>
        <v>178.5</v>
      </c>
      <c r="AB171" s="24">
        <v>150</v>
      </c>
      <c r="AC171" s="24">
        <f t="shared" si="21"/>
        <v>150</v>
      </c>
      <c r="AD171" s="118"/>
      <c r="AE171" s="118"/>
      <c r="AF171" s="24">
        <v>1.35</v>
      </c>
      <c r="AG171" s="119" t="str">
        <f t="shared" si="19"/>
        <v>Norther Light 3</v>
      </c>
      <c r="AH171" s="119"/>
      <c r="AI171" s="119">
        <v>167</v>
      </c>
    </row>
    <row r="172" spans="2:35" ht="18.75" x14ac:dyDescent="0.3">
      <c r="B172" s="182" t="s">
        <v>105</v>
      </c>
      <c r="C172" s="9" t="s">
        <v>197</v>
      </c>
      <c r="D172" s="7" t="str">
        <f t="shared" si="20"/>
        <v/>
      </c>
      <c r="E172" s="9"/>
      <c r="F172" s="7"/>
      <c r="G172" s="9"/>
      <c r="H172" s="6"/>
      <c r="I172" s="10"/>
      <c r="J172" s="10"/>
      <c r="K172" s="10"/>
      <c r="L172" s="10"/>
      <c r="M172" s="10"/>
      <c r="N172" s="10"/>
      <c r="O172" s="118"/>
      <c r="P172" s="118"/>
      <c r="Q172" s="10"/>
      <c r="R172" s="120"/>
      <c r="S172" s="120"/>
      <c r="T172" s="120"/>
      <c r="U172" s="120"/>
      <c r="V172" s="120"/>
      <c r="W172" s="120"/>
      <c r="X172" s="10"/>
      <c r="Y172" s="118"/>
      <c r="Z172" s="118"/>
      <c r="AA172" s="24">
        <f t="shared" ref="AA172:AA199" si="23">AC172*($AA$3/100+1)</f>
        <v>0</v>
      </c>
      <c r="AB172" s="24"/>
      <c r="AC172" s="24">
        <f>AB172*(1+HOLDS!$Z$252/100)</f>
        <v>0</v>
      </c>
      <c r="AD172" s="118"/>
      <c r="AE172" s="118"/>
      <c r="AF172" s="24"/>
      <c r="AG172" s="119" t="str">
        <f t="shared" si="19"/>
        <v/>
      </c>
      <c r="AH172" s="119"/>
      <c r="AI172" s="119">
        <v>168</v>
      </c>
    </row>
    <row r="173" spans="2:35" ht="18.75" x14ac:dyDescent="0.3">
      <c r="B173" s="151" t="s">
        <v>136</v>
      </c>
      <c r="C173" s="9" t="s">
        <v>143</v>
      </c>
      <c r="D173" s="7" t="str">
        <f t="shared" si="20"/>
        <v>FINGERBOARD</v>
      </c>
      <c r="E173" s="9" t="s">
        <v>231</v>
      </c>
      <c r="F173" s="7" t="str">
        <f t="shared" si="14"/>
        <v/>
      </c>
      <c r="G173" s="9">
        <v>1</v>
      </c>
      <c r="H173" s="6">
        <v>2</v>
      </c>
      <c r="I173" s="10"/>
      <c r="J173" s="10"/>
      <c r="K173" s="10"/>
      <c r="L173" s="10"/>
      <c r="M173" s="10"/>
      <c r="N173" s="10"/>
      <c r="O173" s="118"/>
      <c r="P173" s="118"/>
      <c r="Q173" s="10"/>
      <c r="R173" s="120"/>
      <c r="S173" s="120"/>
      <c r="T173" s="120"/>
      <c r="U173" s="120"/>
      <c r="V173" s="120"/>
      <c r="W173" s="120"/>
      <c r="X173" s="10">
        <v>4</v>
      </c>
      <c r="Y173" s="118"/>
      <c r="Z173" s="118"/>
      <c r="AA173" s="24">
        <f t="shared" si="23"/>
        <v>74.97</v>
      </c>
      <c r="AB173" s="24">
        <v>63</v>
      </c>
      <c r="AC173" s="24">
        <f>AB173*(1+HOLDS!$Z$252/100)</f>
        <v>63</v>
      </c>
      <c r="AD173" s="118"/>
      <c r="AE173" s="118"/>
      <c r="AF173" s="24">
        <v>2.8</v>
      </c>
      <c r="AG173" s="119" t="str">
        <f t="shared" si="19"/>
        <v>T-Bone</v>
      </c>
      <c r="AH173" s="119"/>
      <c r="AI173" s="119">
        <v>169</v>
      </c>
    </row>
    <row r="174" spans="2:35" ht="18.75" x14ac:dyDescent="0.3">
      <c r="B174" s="151" t="s">
        <v>137</v>
      </c>
      <c r="C174" s="9" t="s">
        <v>138</v>
      </c>
      <c r="D174" s="7" t="str">
        <f t="shared" si="20"/>
        <v>FINGERBOARD</v>
      </c>
      <c r="E174" s="9" t="s">
        <v>231</v>
      </c>
      <c r="F174" s="7" t="str">
        <f t="shared" si="14"/>
        <v/>
      </c>
      <c r="G174" s="9">
        <v>1</v>
      </c>
      <c r="H174" s="6">
        <v>2</v>
      </c>
      <c r="I174" s="10"/>
      <c r="J174" s="10"/>
      <c r="K174" s="10"/>
      <c r="L174" s="10"/>
      <c r="M174" s="10"/>
      <c r="N174" s="10"/>
      <c r="O174" s="118"/>
      <c r="P174" s="118"/>
      <c r="Q174" s="10"/>
      <c r="R174" s="120"/>
      <c r="S174" s="120"/>
      <c r="T174" s="120"/>
      <c r="U174" s="120"/>
      <c r="V174" s="120"/>
      <c r="W174" s="120"/>
      <c r="X174" s="10">
        <v>4</v>
      </c>
      <c r="Y174" s="118"/>
      <c r="Z174" s="118"/>
      <c r="AA174" s="24">
        <f t="shared" si="23"/>
        <v>96.39</v>
      </c>
      <c r="AB174" s="24">
        <v>81</v>
      </c>
      <c r="AC174" s="24">
        <f>AB174*(1+HOLDS!$Z$252/100)</f>
        <v>81</v>
      </c>
      <c r="AD174" s="118"/>
      <c r="AE174" s="118"/>
      <c r="AF174" s="24">
        <v>3</v>
      </c>
      <c r="AG174" s="119" t="str">
        <f t="shared" si="19"/>
        <v>T-Bone Set</v>
      </c>
      <c r="AH174" s="119"/>
      <c r="AI174" s="119">
        <v>170</v>
      </c>
    </row>
    <row r="175" spans="2:35" ht="18.75" x14ac:dyDescent="0.3">
      <c r="B175" s="151" t="s">
        <v>145</v>
      </c>
      <c r="C175" s="9" t="s">
        <v>144</v>
      </c>
      <c r="D175" s="7" t="str">
        <f t="shared" si="20"/>
        <v>FINGERBOARD</v>
      </c>
      <c r="E175" s="9" t="s">
        <v>231</v>
      </c>
      <c r="F175" s="7"/>
      <c r="G175" s="9">
        <v>1</v>
      </c>
      <c r="H175" s="6"/>
      <c r="I175" s="10"/>
      <c r="J175" s="10"/>
      <c r="K175" s="10"/>
      <c r="L175" s="10"/>
      <c r="M175" s="10"/>
      <c r="N175" s="10"/>
      <c r="O175" s="118"/>
      <c r="P175" s="118"/>
      <c r="Q175" s="10"/>
      <c r="R175" s="120"/>
      <c r="S175" s="120"/>
      <c r="T175" s="120"/>
      <c r="U175" s="120"/>
      <c r="V175" s="120"/>
      <c r="W175" s="120"/>
      <c r="X175" s="10">
        <v>6</v>
      </c>
      <c r="Y175" s="118"/>
      <c r="Z175" s="118"/>
      <c r="AA175" s="24">
        <f t="shared" si="23"/>
        <v>69.02</v>
      </c>
      <c r="AB175" s="24">
        <v>58</v>
      </c>
      <c r="AC175" s="24">
        <f>AB175*(1+HOLDS!$Z$252/100)</f>
        <v>58</v>
      </c>
      <c r="AD175" s="118"/>
      <c r="AE175" s="118"/>
      <c r="AF175" s="24">
        <v>1.25</v>
      </c>
      <c r="AG175" s="119" t="str">
        <f t="shared" si="19"/>
        <v>Crank</v>
      </c>
      <c r="AH175" s="119"/>
      <c r="AI175" s="119">
        <v>171</v>
      </c>
    </row>
    <row r="176" spans="2:35" ht="18.75" x14ac:dyDescent="0.3">
      <c r="B176" s="151" t="s">
        <v>60</v>
      </c>
      <c r="C176" s="9" t="s">
        <v>198</v>
      </c>
      <c r="D176" s="7" t="str">
        <f t="shared" si="20"/>
        <v>SYSTEMHOLD</v>
      </c>
      <c r="E176" s="9" t="s">
        <v>230</v>
      </c>
      <c r="F176" s="7"/>
      <c r="G176" s="9">
        <v>1</v>
      </c>
      <c r="H176" s="6">
        <v>1</v>
      </c>
      <c r="I176" s="10"/>
      <c r="J176" s="10"/>
      <c r="K176" s="10"/>
      <c r="L176" s="10"/>
      <c r="M176" s="10"/>
      <c r="N176" s="10"/>
      <c r="O176" s="118"/>
      <c r="P176" s="118"/>
      <c r="Q176" s="10"/>
      <c r="R176" s="120"/>
      <c r="S176" s="120"/>
      <c r="T176" s="120"/>
      <c r="U176" s="120"/>
      <c r="V176" s="120"/>
      <c r="W176" s="120"/>
      <c r="X176" s="10">
        <v>4</v>
      </c>
      <c r="Y176" s="118"/>
      <c r="Z176" s="118"/>
      <c r="AA176" s="24">
        <f t="shared" si="23"/>
        <v>11.899999999999999</v>
      </c>
      <c r="AB176" s="24">
        <v>10</v>
      </c>
      <c r="AC176" s="24">
        <f>AB176*(1+HOLDS!$Z$252/100)</f>
        <v>10</v>
      </c>
      <c r="AD176" s="118"/>
      <c r="AE176" s="118"/>
      <c r="AF176" s="24">
        <v>0.95</v>
      </c>
      <c r="AG176" s="119" t="str">
        <f t="shared" si="19"/>
        <v>System 1</v>
      </c>
      <c r="AH176" s="119"/>
      <c r="AI176" s="119">
        <v>172</v>
      </c>
    </row>
    <row r="177" spans="2:35" ht="18.75" x14ac:dyDescent="0.3">
      <c r="B177" s="151" t="s">
        <v>61</v>
      </c>
      <c r="C177" s="9" t="s">
        <v>199</v>
      </c>
      <c r="D177" s="7" t="str">
        <f t="shared" si="20"/>
        <v>SYSTEMHOLD</v>
      </c>
      <c r="E177" s="9" t="s">
        <v>230</v>
      </c>
      <c r="F177" s="7"/>
      <c r="G177" s="9">
        <v>1</v>
      </c>
      <c r="H177" s="6"/>
      <c r="I177" s="10">
        <v>1</v>
      </c>
      <c r="J177" s="10"/>
      <c r="K177" s="10"/>
      <c r="L177" s="10"/>
      <c r="M177" s="10"/>
      <c r="N177" s="10"/>
      <c r="O177" s="118"/>
      <c r="P177" s="118"/>
      <c r="Q177" s="10"/>
      <c r="R177" s="120"/>
      <c r="S177" s="120"/>
      <c r="T177" s="120"/>
      <c r="U177" s="120"/>
      <c r="V177" s="120"/>
      <c r="W177" s="120"/>
      <c r="X177" s="10">
        <v>4</v>
      </c>
      <c r="Y177" s="118"/>
      <c r="Z177" s="118"/>
      <c r="AA177" s="24">
        <f t="shared" si="23"/>
        <v>10.709999999999999</v>
      </c>
      <c r="AB177" s="24">
        <v>9</v>
      </c>
      <c r="AC177" s="24">
        <f>AB177*(1+HOLDS!$Z$252/100)</f>
        <v>9</v>
      </c>
      <c r="AD177" s="118"/>
      <c r="AE177" s="118"/>
      <c r="AF177" s="24">
        <v>0.75</v>
      </c>
      <c r="AG177" s="119" t="str">
        <f t="shared" si="19"/>
        <v>System 2</v>
      </c>
      <c r="AH177" s="119"/>
      <c r="AI177" s="119">
        <v>173</v>
      </c>
    </row>
    <row r="178" spans="2:35" ht="18.75" x14ac:dyDescent="0.3">
      <c r="B178" s="151" t="s">
        <v>62</v>
      </c>
      <c r="C178" s="9" t="s">
        <v>200</v>
      </c>
      <c r="D178" s="7" t="str">
        <f t="shared" si="20"/>
        <v>SYSTEMHOLD</v>
      </c>
      <c r="E178" s="9" t="s">
        <v>230</v>
      </c>
      <c r="F178" s="7"/>
      <c r="G178" s="9">
        <v>1</v>
      </c>
      <c r="H178" s="6"/>
      <c r="I178" s="10"/>
      <c r="J178" s="10"/>
      <c r="K178" s="10"/>
      <c r="L178" s="10"/>
      <c r="M178" s="10">
        <v>1</v>
      </c>
      <c r="N178" s="10"/>
      <c r="O178" s="118"/>
      <c r="P178" s="118"/>
      <c r="Q178" s="10"/>
      <c r="R178" s="120"/>
      <c r="S178" s="120"/>
      <c r="T178" s="120"/>
      <c r="U178" s="120"/>
      <c r="V178" s="120"/>
      <c r="W178" s="120"/>
      <c r="X178" s="10">
        <v>4</v>
      </c>
      <c r="Y178" s="118"/>
      <c r="Z178" s="118"/>
      <c r="AA178" s="24">
        <f t="shared" si="23"/>
        <v>19.04</v>
      </c>
      <c r="AB178" s="24">
        <v>16</v>
      </c>
      <c r="AC178" s="24">
        <f>AB178*(1+HOLDS!$Z$252/100)</f>
        <v>16</v>
      </c>
      <c r="AD178" s="118"/>
      <c r="AE178" s="118"/>
      <c r="AF178" s="24">
        <v>1.75</v>
      </c>
      <c r="AG178" s="119" t="str">
        <f t="shared" si="19"/>
        <v>System 3</v>
      </c>
      <c r="AH178" s="119"/>
      <c r="AI178" s="119">
        <v>174</v>
      </c>
    </row>
    <row r="179" spans="2:35" ht="18.75" x14ac:dyDescent="0.3">
      <c r="B179" s="151" t="s">
        <v>63</v>
      </c>
      <c r="C179" s="9" t="s">
        <v>201</v>
      </c>
      <c r="D179" s="7" t="str">
        <f t="shared" si="20"/>
        <v>SYSTEMHOLD</v>
      </c>
      <c r="E179" s="9" t="s">
        <v>230</v>
      </c>
      <c r="F179" s="7"/>
      <c r="G179" s="9">
        <v>1</v>
      </c>
      <c r="H179" s="6"/>
      <c r="I179" s="10"/>
      <c r="J179" s="10"/>
      <c r="K179" s="10"/>
      <c r="L179" s="10"/>
      <c r="M179" s="10">
        <v>1</v>
      </c>
      <c r="N179" s="10"/>
      <c r="O179" s="118"/>
      <c r="P179" s="118"/>
      <c r="Q179" s="10"/>
      <c r="R179" s="120"/>
      <c r="S179" s="120"/>
      <c r="T179" s="120"/>
      <c r="U179" s="120"/>
      <c r="V179" s="120"/>
      <c r="W179" s="120"/>
      <c r="X179" s="10">
        <v>4</v>
      </c>
      <c r="Y179" s="118"/>
      <c r="Z179" s="118"/>
      <c r="AA179" s="24">
        <f t="shared" si="23"/>
        <v>13.09</v>
      </c>
      <c r="AB179" s="24">
        <v>11</v>
      </c>
      <c r="AC179" s="24">
        <f>AB179*(1+HOLDS!$Z$252/100)</f>
        <v>11</v>
      </c>
      <c r="AD179" s="118"/>
      <c r="AE179" s="118"/>
      <c r="AF179" s="24">
        <v>1.05</v>
      </c>
      <c r="AG179" s="119" t="str">
        <f t="shared" si="19"/>
        <v>System 4</v>
      </c>
      <c r="AH179" s="119"/>
      <c r="AI179" s="119">
        <v>175</v>
      </c>
    </row>
    <row r="180" spans="2:35" ht="18.75" x14ac:dyDescent="0.3">
      <c r="B180" s="151" t="s">
        <v>21</v>
      </c>
      <c r="C180" s="9" t="s">
        <v>202</v>
      </c>
      <c r="D180" s="7" t="str">
        <f t="shared" si="20"/>
        <v>SYSTEMHOLD</v>
      </c>
      <c r="E180" s="9" t="s">
        <v>230</v>
      </c>
      <c r="F180" s="7"/>
      <c r="G180" s="9">
        <v>1</v>
      </c>
      <c r="H180" s="6"/>
      <c r="I180" s="10"/>
      <c r="J180" s="10"/>
      <c r="K180" s="10"/>
      <c r="L180" s="11">
        <v>1</v>
      </c>
      <c r="M180" s="10"/>
      <c r="N180" s="11"/>
      <c r="O180" s="118"/>
      <c r="P180" s="118"/>
      <c r="Q180" s="11"/>
      <c r="R180" s="120"/>
      <c r="S180" s="120"/>
      <c r="T180" s="120"/>
      <c r="U180" s="120"/>
      <c r="V180" s="120"/>
      <c r="W180" s="120"/>
      <c r="X180" s="10">
        <v>4</v>
      </c>
      <c r="Y180" s="118"/>
      <c r="Z180" s="118"/>
      <c r="AA180" s="24">
        <f t="shared" si="23"/>
        <v>9.52</v>
      </c>
      <c r="AB180" s="24">
        <v>8</v>
      </c>
      <c r="AC180" s="24">
        <f>AB180*(1+HOLDS!$Z$252/100)</f>
        <v>8</v>
      </c>
      <c r="AD180" s="118"/>
      <c r="AE180" s="118"/>
      <c r="AF180" s="24">
        <v>0.6</v>
      </c>
      <c r="AG180" s="119" t="str">
        <f t="shared" si="19"/>
        <v>System 5</v>
      </c>
      <c r="AH180" s="119"/>
      <c r="AI180" s="119">
        <v>176</v>
      </c>
    </row>
    <row r="181" spans="2:35" ht="18.75" x14ac:dyDescent="0.3">
      <c r="B181" s="151" t="s">
        <v>17</v>
      </c>
      <c r="C181" s="9" t="s">
        <v>203</v>
      </c>
      <c r="D181" s="7" t="str">
        <f t="shared" si="20"/>
        <v>SYSTEMHOLD</v>
      </c>
      <c r="E181" s="9" t="s">
        <v>230</v>
      </c>
      <c r="F181" s="7"/>
      <c r="G181" s="9">
        <v>1</v>
      </c>
      <c r="H181" s="118"/>
      <c r="I181" s="10"/>
      <c r="J181" s="118">
        <v>1</v>
      </c>
      <c r="K181" s="118"/>
      <c r="L181" s="10"/>
      <c r="M181" s="118"/>
      <c r="N181" s="10"/>
      <c r="O181" s="118"/>
      <c r="P181" s="118"/>
      <c r="Q181" s="10"/>
      <c r="R181" s="118"/>
      <c r="S181" s="118"/>
      <c r="T181" s="118"/>
      <c r="U181" s="118"/>
      <c r="V181" s="118"/>
      <c r="W181" s="118"/>
      <c r="X181" s="10">
        <v>4</v>
      </c>
      <c r="Y181" s="118"/>
      <c r="Z181" s="118"/>
      <c r="AA181" s="24">
        <f t="shared" si="23"/>
        <v>10.709999999999999</v>
      </c>
      <c r="AB181" s="24">
        <v>9</v>
      </c>
      <c r="AC181" s="24">
        <f>AB181*(1+HOLDS!$Z$252/100)</f>
        <v>9</v>
      </c>
      <c r="AD181" s="118"/>
      <c r="AE181" s="118"/>
      <c r="AF181" s="123">
        <v>0.65</v>
      </c>
      <c r="AG181" s="119" t="str">
        <f t="shared" si="19"/>
        <v>System 6</v>
      </c>
      <c r="AH181" s="119"/>
      <c r="AI181" s="119">
        <v>177</v>
      </c>
    </row>
    <row r="182" spans="2:35" ht="18.75" x14ac:dyDescent="0.3">
      <c r="B182" s="151" t="s">
        <v>18</v>
      </c>
      <c r="C182" s="9" t="s">
        <v>204</v>
      </c>
      <c r="D182" s="7" t="str">
        <f t="shared" si="20"/>
        <v>SYSTEMHOLD</v>
      </c>
      <c r="E182" s="9" t="s">
        <v>230</v>
      </c>
      <c r="F182" s="7"/>
      <c r="G182" s="9">
        <v>1</v>
      </c>
      <c r="H182" s="118"/>
      <c r="I182" s="118"/>
      <c r="J182" s="118">
        <v>1</v>
      </c>
      <c r="K182" s="118"/>
      <c r="L182" s="118"/>
      <c r="M182" s="118"/>
      <c r="N182" s="118"/>
      <c r="O182" s="118"/>
      <c r="P182" s="118"/>
      <c r="Q182" s="10"/>
      <c r="R182" s="118"/>
      <c r="S182" s="118"/>
      <c r="T182" s="118"/>
      <c r="U182" s="118"/>
      <c r="V182" s="118"/>
      <c r="W182" s="118"/>
      <c r="X182" s="10">
        <v>4</v>
      </c>
      <c r="Y182" s="118"/>
      <c r="Z182" s="118"/>
      <c r="AA182" s="24">
        <f t="shared" si="23"/>
        <v>7.14</v>
      </c>
      <c r="AB182" s="24">
        <v>6</v>
      </c>
      <c r="AC182" s="24">
        <f>AB182*(1+HOLDS!$Z$252/100)</f>
        <v>6</v>
      </c>
      <c r="AD182" s="118"/>
      <c r="AE182" s="118"/>
      <c r="AF182" s="123">
        <v>0.3</v>
      </c>
      <c r="AG182" s="119" t="str">
        <f t="shared" si="19"/>
        <v>System 7</v>
      </c>
      <c r="AH182" s="119"/>
      <c r="AI182" s="119">
        <v>178</v>
      </c>
    </row>
    <row r="183" spans="2:35" ht="18.75" x14ac:dyDescent="0.3">
      <c r="B183" s="151" t="s">
        <v>19</v>
      </c>
      <c r="C183" s="9" t="s">
        <v>205</v>
      </c>
      <c r="D183" s="7" t="str">
        <f t="shared" si="20"/>
        <v>SYSTEMHOLD</v>
      </c>
      <c r="E183" s="9" t="s">
        <v>230</v>
      </c>
      <c r="F183" s="7"/>
      <c r="G183" s="9">
        <v>1</v>
      </c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0">
        <v>8</v>
      </c>
      <c r="Y183" s="118"/>
      <c r="Z183" s="118"/>
      <c r="AA183" s="24">
        <f t="shared" si="23"/>
        <v>24.99</v>
      </c>
      <c r="AB183" s="24">
        <v>21</v>
      </c>
      <c r="AC183" s="24">
        <f>AB183*(1+HOLDS!$Z$252/100)</f>
        <v>21</v>
      </c>
      <c r="AD183" s="118"/>
      <c r="AE183" s="118"/>
      <c r="AF183" s="123">
        <v>2.1</v>
      </c>
      <c r="AG183" s="119" t="str">
        <f t="shared" si="19"/>
        <v>System 8</v>
      </c>
      <c r="AH183" s="119"/>
      <c r="AI183" s="119">
        <v>179</v>
      </c>
    </row>
    <row r="184" spans="2:35" ht="18.75" x14ac:dyDescent="0.3">
      <c r="B184" s="149" t="s">
        <v>20</v>
      </c>
      <c r="C184" s="7" t="s">
        <v>206</v>
      </c>
      <c r="D184" s="7" t="str">
        <f t="shared" si="20"/>
        <v>SYSTEMHOLD</v>
      </c>
      <c r="E184" s="7" t="s">
        <v>230</v>
      </c>
      <c r="F184" s="7" t="str">
        <f t="shared" ref="F184:F195" si="24">IF(SUM(H184:W184)=0," (Screw-On)","")</f>
        <v/>
      </c>
      <c r="G184" s="7">
        <v>1</v>
      </c>
      <c r="H184" s="118"/>
      <c r="I184" s="118"/>
      <c r="J184" s="118"/>
      <c r="K184" s="118"/>
      <c r="L184" s="118">
        <v>1</v>
      </c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24">
        <f t="shared" si="23"/>
        <v>17.849999999999998</v>
      </c>
      <c r="AB184" s="24">
        <v>15</v>
      </c>
      <c r="AC184" s="24">
        <f>AB184*(1+HOLDS!$Z$252/100)</f>
        <v>15</v>
      </c>
      <c r="AD184" s="118"/>
      <c r="AE184" s="118"/>
      <c r="AF184" s="123">
        <v>1.4</v>
      </c>
      <c r="AG184" s="119" t="str">
        <f t="shared" si="19"/>
        <v>System 9</v>
      </c>
      <c r="AH184" s="119"/>
      <c r="AI184" s="119">
        <v>180</v>
      </c>
    </row>
    <row r="185" spans="2:35" ht="18.75" x14ac:dyDescent="0.3">
      <c r="B185" s="149" t="s">
        <v>355</v>
      </c>
      <c r="C185" s="7" t="s">
        <v>342</v>
      </c>
      <c r="D185" s="7" t="str">
        <f t="shared" si="20"/>
        <v>S</v>
      </c>
      <c r="E185" s="7" t="s">
        <v>2</v>
      </c>
      <c r="F185" s="7" t="str">
        <f t="shared" si="24"/>
        <v/>
      </c>
      <c r="G185" s="7">
        <v>1</v>
      </c>
      <c r="H185" s="6"/>
      <c r="I185" s="10">
        <v>1</v>
      </c>
      <c r="J185" s="10"/>
      <c r="K185" s="10"/>
      <c r="L185" s="10"/>
      <c r="M185" s="10"/>
      <c r="N185" s="10"/>
      <c r="O185" s="118"/>
      <c r="P185" s="118"/>
      <c r="Q185" s="10"/>
      <c r="R185" s="118"/>
      <c r="S185" s="118"/>
      <c r="T185" s="118"/>
      <c r="U185" s="118"/>
      <c r="V185" s="118"/>
      <c r="W185" s="118"/>
      <c r="X185" s="10"/>
      <c r="Y185" s="118"/>
      <c r="Z185" s="118"/>
      <c r="AA185" s="24">
        <f t="shared" si="23"/>
        <v>13.09</v>
      </c>
      <c r="AB185" s="24">
        <v>11</v>
      </c>
      <c r="AC185" s="24">
        <f>AB185*(1+HOLDS!$Z$252/100)</f>
        <v>11</v>
      </c>
      <c r="AD185" s="10"/>
      <c r="AE185" s="10"/>
      <c r="AF185" s="24">
        <v>0.5</v>
      </c>
      <c r="AG185" s="119" t="str">
        <f t="shared" si="19"/>
        <v>Down Climb Mini</v>
      </c>
      <c r="AH185" s="119"/>
      <c r="AI185" s="119">
        <v>181</v>
      </c>
    </row>
    <row r="186" spans="2:35" ht="18.75" x14ac:dyDescent="0.3">
      <c r="B186" s="149" t="s">
        <v>340</v>
      </c>
      <c r="C186" s="7" t="s">
        <v>357</v>
      </c>
      <c r="D186" s="7" t="str">
        <f t="shared" si="20"/>
        <v>M</v>
      </c>
      <c r="E186" s="7" t="s">
        <v>3</v>
      </c>
      <c r="F186" s="7" t="str">
        <f t="shared" si="24"/>
        <v/>
      </c>
      <c r="G186" s="7">
        <v>1</v>
      </c>
      <c r="H186" s="6"/>
      <c r="I186" s="10"/>
      <c r="J186" s="10">
        <v>1</v>
      </c>
      <c r="K186" s="10"/>
      <c r="L186" s="10"/>
      <c r="M186" s="10"/>
      <c r="N186" s="10"/>
      <c r="O186" s="118"/>
      <c r="P186" s="118"/>
      <c r="Q186" s="10"/>
      <c r="R186" s="120"/>
      <c r="S186" s="120"/>
      <c r="T186" s="120"/>
      <c r="U186" s="120"/>
      <c r="V186" s="120"/>
      <c r="W186" s="120"/>
      <c r="X186" s="10"/>
      <c r="Y186" s="118"/>
      <c r="Z186" s="118"/>
      <c r="AA186" s="24">
        <f t="shared" si="23"/>
        <v>14.28</v>
      </c>
      <c r="AB186" s="24">
        <v>12</v>
      </c>
      <c r="AC186" s="24">
        <f>AB186*(1+HOLDS!$Z$252/100)</f>
        <v>12</v>
      </c>
      <c r="AD186" s="10"/>
      <c r="AE186" s="10"/>
      <c r="AF186" s="24">
        <v>0.6</v>
      </c>
      <c r="AG186" s="119" t="str">
        <f t="shared" si="19"/>
        <v>Down Climb Midi</v>
      </c>
      <c r="AH186" s="119"/>
      <c r="AI186" s="119">
        <v>182</v>
      </c>
    </row>
    <row r="187" spans="2:35" ht="18.75" x14ac:dyDescent="0.3">
      <c r="B187" s="149" t="s">
        <v>341</v>
      </c>
      <c r="C187" s="7" t="s">
        <v>356</v>
      </c>
      <c r="D187" s="7" t="str">
        <f t="shared" si="20"/>
        <v>L</v>
      </c>
      <c r="E187" s="7" t="s">
        <v>76</v>
      </c>
      <c r="F187" s="7" t="str">
        <f t="shared" si="24"/>
        <v/>
      </c>
      <c r="G187" s="7">
        <v>1</v>
      </c>
      <c r="H187" s="6"/>
      <c r="I187" s="10"/>
      <c r="J187" s="10">
        <v>1</v>
      </c>
      <c r="K187" s="10"/>
      <c r="L187" s="10"/>
      <c r="M187" s="10"/>
      <c r="N187" s="10"/>
      <c r="O187" s="118"/>
      <c r="P187" s="118"/>
      <c r="Q187" s="10"/>
      <c r="R187" s="120"/>
      <c r="S187" s="120"/>
      <c r="T187" s="120"/>
      <c r="U187" s="120"/>
      <c r="V187" s="120"/>
      <c r="W187" s="120"/>
      <c r="X187" s="10"/>
      <c r="Y187" s="118"/>
      <c r="Z187" s="118"/>
      <c r="AA187" s="24">
        <f t="shared" si="23"/>
        <v>19.04</v>
      </c>
      <c r="AB187" s="24">
        <v>16</v>
      </c>
      <c r="AC187" s="24">
        <f>AB187*(1+HOLDS!$Z$252/100)</f>
        <v>16</v>
      </c>
      <c r="AD187" s="10"/>
      <c r="AE187" s="10"/>
      <c r="AF187" s="24">
        <v>1.1499999999999999</v>
      </c>
      <c r="AG187" s="119" t="str">
        <f t="shared" si="19"/>
        <v>Down Climb Maxi</v>
      </c>
      <c r="AH187" s="119"/>
      <c r="AI187" s="119">
        <v>183</v>
      </c>
    </row>
    <row r="188" spans="2:35" ht="18.75" x14ac:dyDescent="0.3">
      <c r="B188" s="182" t="s">
        <v>211</v>
      </c>
      <c r="C188" s="7"/>
      <c r="D188" s="7" t="str">
        <f t="shared" si="20"/>
        <v xml:space="preserve"> (Screw-On)</v>
      </c>
      <c r="E188" s="7"/>
      <c r="F188" s="7" t="str">
        <f t="shared" si="24"/>
        <v xml:space="preserve"> (Screw-On)</v>
      </c>
      <c r="G188" s="7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20"/>
      <c r="S188" s="120"/>
      <c r="T188" s="120"/>
      <c r="U188" s="120"/>
      <c r="V188" s="120"/>
      <c r="W188" s="120"/>
      <c r="X188" s="118"/>
      <c r="Y188" s="118"/>
      <c r="Z188" s="118"/>
      <c r="AA188" s="24">
        <f t="shared" si="23"/>
        <v>0</v>
      </c>
      <c r="AB188" s="24"/>
      <c r="AC188" s="24">
        <f>AB188*(1+HOLDS!$Z$252/100)</f>
        <v>0</v>
      </c>
      <c r="AD188" s="118"/>
      <c r="AE188" s="118"/>
      <c r="AF188" s="123"/>
      <c r="AG188" s="119" t="str">
        <f t="shared" si="19"/>
        <v/>
      </c>
      <c r="AH188" s="119"/>
      <c r="AI188" s="119">
        <v>184</v>
      </c>
    </row>
    <row r="189" spans="2:35" ht="18.75" x14ac:dyDescent="0.3">
      <c r="B189" s="150" t="s">
        <v>489</v>
      </c>
      <c r="C189" s="9" t="s">
        <v>484</v>
      </c>
      <c r="D189" s="7" t="str">
        <f t="shared" si="20"/>
        <v>M-L</v>
      </c>
      <c r="E189" s="9" t="s">
        <v>259</v>
      </c>
      <c r="F189" s="7" t="str">
        <f>IF(SUM(H189:W189)=0," (Screw-On)","")</f>
        <v/>
      </c>
      <c r="G189" s="37">
        <f>SUM(G190:G198)</f>
        <v>60</v>
      </c>
      <c r="H189" s="37">
        <f t="shared" ref="H189" si="25">SUM(H190:H198)</f>
        <v>3</v>
      </c>
      <c r="I189" s="37">
        <f t="shared" ref="I189" si="26">SUM(I190:I198)</f>
        <v>9</v>
      </c>
      <c r="J189" s="37">
        <f t="shared" ref="J189" si="27">SUM(J190:J198)</f>
        <v>15</v>
      </c>
      <c r="K189" s="37">
        <f t="shared" ref="K189" si="28">SUM(K190:K198)</f>
        <v>18</v>
      </c>
      <c r="L189" s="37">
        <f t="shared" ref="L189" si="29">SUM(L190:L198)</f>
        <v>15</v>
      </c>
      <c r="M189" s="37">
        <f t="shared" ref="M189" si="30">SUM(M190:M198)</f>
        <v>0</v>
      </c>
      <c r="N189" s="37">
        <f t="shared" ref="N189" si="31">SUM(N190:N198)</f>
        <v>0</v>
      </c>
      <c r="O189" s="37">
        <f t="shared" ref="O189" si="32">SUM(O190:O198)</f>
        <v>0</v>
      </c>
      <c r="P189" s="37">
        <f t="shared" ref="P189" si="33">SUM(P190:P198)</f>
        <v>0</v>
      </c>
      <c r="Q189" s="37">
        <f t="shared" ref="Q189" si="34">SUM(Q190:Q198)</f>
        <v>0</v>
      </c>
      <c r="R189" s="37">
        <f t="shared" ref="R189" si="35">SUM(R190:R198)</f>
        <v>0</v>
      </c>
      <c r="S189" s="37">
        <f t="shared" ref="S189" si="36">SUM(S190:S198)</f>
        <v>0</v>
      </c>
      <c r="T189" s="37">
        <f t="shared" ref="T189" si="37">SUM(T190:T198)</f>
        <v>0</v>
      </c>
      <c r="U189" s="37">
        <f t="shared" ref="U189" si="38">SUM(U190:U198)</f>
        <v>0</v>
      </c>
      <c r="V189" s="37">
        <f t="shared" ref="V189" si="39">SUM(V190:V198)</f>
        <v>0</v>
      </c>
      <c r="W189" s="37">
        <f t="shared" ref="W189" si="40">SUM(W190:W198)</f>
        <v>0</v>
      </c>
      <c r="X189" s="37">
        <f t="shared" ref="X189" si="41">SUM(X190:X198)</f>
        <v>0</v>
      </c>
      <c r="Y189" s="118"/>
      <c r="Z189" s="118"/>
      <c r="AA189" s="24">
        <f>AC189*($AA$3/100+1)</f>
        <v>672.64749999999992</v>
      </c>
      <c r="AB189" s="188">
        <f>SUM(AB190:AB198)*0.95</f>
        <v>565.25</v>
      </c>
      <c r="AC189" s="24">
        <f>AB189*(1+HOLDS!$Z$252/100)</f>
        <v>565.25</v>
      </c>
      <c r="AD189" s="118"/>
      <c r="AE189" s="118"/>
      <c r="AF189" s="189">
        <f>SUM(AF190:AF198)</f>
        <v>51.2</v>
      </c>
      <c r="AG189" s="119" t="str">
        <f>PROPER(C189)</f>
        <v>Hyppy Kids Set</v>
      </c>
      <c r="AH189" s="119"/>
      <c r="AI189" s="119">
        <v>185</v>
      </c>
    </row>
    <row r="190" spans="2:35" ht="18.75" x14ac:dyDescent="0.3">
      <c r="B190" s="149" t="s">
        <v>66</v>
      </c>
      <c r="C190" s="7" t="s">
        <v>181</v>
      </c>
      <c r="D190" s="7" t="str">
        <f t="shared" si="20"/>
        <v>M</v>
      </c>
      <c r="E190" s="7" t="s">
        <v>3</v>
      </c>
      <c r="F190" s="7" t="str">
        <f t="shared" si="24"/>
        <v/>
      </c>
      <c r="G190" s="7">
        <v>6</v>
      </c>
      <c r="H190" s="6"/>
      <c r="I190" s="10">
        <v>4</v>
      </c>
      <c r="J190" s="10">
        <v>2</v>
      </c>
      <c r="K190" s="10"/>
      <c r="L190" s="10"/>
      <c r="M190" s="10"/>
      <c r="N190" s="10"/>
      <c r="O190" s="118"/>
      <c r="P190" s="118"/>
      <c r="Q190" s="10"/>
      <c r="R190" s="118"/>
      <c r="S190" s="118"/>
      <c r="T190" s="118"/>
      <c r="U190" s="118"/>
      <c r="V190" s="118"/>
      <c r="W190" s="118"/>
      <c r="X190" s="10"/>
      <c r="Y190" s="118"/>
      <c r="Z190" s="118"/>
      <c r="AA190" s="24">
        <f t="shared" si="23"/>
        <v>59.5</v>
      </c>
      <c r="AB190" s="24">
        <v>50</v>
      </c>
      <c r="AC190" s="24">
        <f>AB190*(1+HOLDS!$Z$252/100)</f>
        <v>50</v>
      </c>
      <c r="AD190" s="10"/>
      <c r="AE190" s="10"/>
      <c r="AF190" s="24">
        <v>4.3</v>
      </c>
      <c r="AG190" s="119" t="str">
        <f t="shared" si="19"/>
        <v>Happy Kids 1</v>
      </c>
      <c r="AH190" s="119"/>
      <c r="AI190" s="119">
        <v>186</v>
      </c>
    </row>
    <row r="191" spans="2:35" ht="18.75" x14ac:dyDescent="0.3">
      <c r="B191" s="149" t="s">
        <v>67</v>
      </c>
      <c r="C191" s="7" t="s">
        <v>68</v>
      </c>
      <c r="D191" s="7" t="str">
        <f t="shared" si="20"/>
        <v>M</v>
      </c>
      <c r="E191" s="7" t="s">
        <v>3</v>
      </c>
      <c r="F191" s="7" t="str">
        <f t="shared" si="24"/>
        <v/>
      </c>
      <c r="G191" s="7">
        <v>6</v>
      </c>
      <c r="H191" s="6">
        <v>3</v>
      </c>
      <c r="I191" s="10">
        <v>1</v>
      </c>
      <c r="J191" s="10"/>
      <c r="K191" s="10"/>
      <c r="L191" s="10">
        <v>2</v>
      </c>
      <c r="M191" s="10"/>
      <c r="N191" s="10"/>
      <c r="O191" s="118"/>
      <c r="P191" s="118"/>
      <c r="Q191" s="10"/>
      <c r="R191" s="118"/>
      <c r="S191" s="118"/>
      <c r="T191" s="118"/>
      <c r="U191" s="118"/>
      <c r="V191" s="118"/>
      <c r="W191" s="118"/>
      <c r="X191" s="10"/>
      <c r="Y191" s="118"/>
      <c r="Z191" s="118"/>
      <c r="AA191" s="24">
        <f t="shared" si="23"/>
        <v>47.599999999999994</v>
      </c>
      <c r="AB191" s="24">
        <v>40</v>
      </c>
      <c r="AC191" s="24">
        <f>AB191*(1+HOLDS!$Z$252/100)</f>
        <v>40</v>
      </c>
      <c r="AD191" s="10"/>
      <c r="AE191" s="10"/>
      <c r="AF191" s="24">
        <v>2.6</v>
      </c>
      <c r="AG191" s="119" t="str">
        <f t="shared" si="19"/>
        <v>Happy Kids 2</v>
      </c>
      <c r="AH191" s="119"/>
      <c r="AI191" s="119">
        <v>187</v>
      </c>
    </row>
    <row r="192" spans="2:35" ht="18.75" x14ac:dyDescent="0.3">
      <c r="B192" s="149" t="s">
        <v>87</v>
      </c>
      <c r="C192" s="7" t="s">
        <v>69</v>
      </c>
      <c r="D192" s="7" t="str">
        <f t="shared" si="20"/>
        <v>M</v>
      </c>
      <c r="E192" s="7" t="s">
        <v>3</v>
      </c>
      <c r="F192" s="7" t="str">
        <f t="shared" si="24"/>
        <v/>
      </c>
      <c r="G192" s="7">
        <v>6</v>
      </c>
      <c r="H192" s="6"/>
      <c r="I192" s="10">
        <v>1</v>
      </c>
      <c r="J192" s="10">
        <v>2</v>
      </c>
      <c r="K192" s="10">
        <v>3</v>
      </c>
      <c r="L192" s="10"/>
      <c r="M192" s="10"/>
      <c r="N192" s="10"/>
      <c r="O192" s="118"/>
      <c r="P192" s="118"/>
      <c r="Q192" s="10"/>
      <c r="R192" s="118"/>
      <c r="S192" s="118"/>
      <c r="T192" s="118"/>
      <c r="U192" s="118"/>
      <c r="V192" s="118"/>
      <c r="W192" s="118"/>
      <c r="X192" s="10"/>
      <c r="Y192" s="118"/>
      <c r="Z192" s="118"/>
      <c r="AA192" s="24">
        <f t="shared" si="23"/>
        <v>53.55</v>
      </c>
      <c r="AB192" s="24">
        <v>45</v>
      </c>
      <c r="AC192" s="24">
        <f>AB192*(1+HOLDS!$Z$252/100)</f>
        <v>45</v>
      </c>
      <c r="AD192" s="10"/>
      <c r="AE192" s="10"/>
      <c r="AF192" s="24">
        <v>3.5</v>
      </c>
      <c r="AG192" s="119" t="str">
        <f t="shared" si="19"/>
        <v>Happy Kids 3</v>
      </c>
      <c r="AH192" s="119"/>
      <c r="AI192" s="119">
        <v>188</v>
      </c>
    </row>
    <row r="193" spans="2:35" ht="18.75" x14ac:dyDescent="0.3">
      <c r="B193" s="149" t="s">
        <v>88</v>
      </c>
      <c r="C193" s="7" t="s">
        <v>70</v>
      </c>
      <c r="D193" s="7" t="str">
        <f t="shared" si="20"/>
        <v>M</v>
      </c>
      <c r="E193" s="7" t="s">
        <v>3</v>
      </c>
      <c r="F193" s="7" t="str">
        <f t="shared" si="24"/>
        <v/>
      </c>
      <c r="G193" s="7">
        <v>6</v>
      </c>
      <c r="H193" s="6"/>
      <c r="I193" s="10">
        <v>1</v>
      </c>
      <c r="J193" s="10">
        <v>4</v>
      </c>
      <c r="K193" s="10">
        <v>1</v>
      </c>
      <c r="L193" s="10"/>
      <c r="M193" s="10"/>
      <c r="N193" s="10"/>
      <c r="O193" s="118"/>
      <c r="P193" s="118"/>
      <c r="Q193" s="10"/>
      <c r="R193" s="118"/>
      <c r="S193" s="118"/>
      <c r="T193" s="118"/>
      <c r="U193" s="118"/>
      <c r="V193" s="118"/>
      <c r="W193" s="118"/>
      <c r="X193" s="10"/>
      <c r="Y193" s="118"/>
      <c r="Z193" s="118"/>
      <c r="AA193" s="24">
        <f t="shared" si="23"/>
        <v>54.739999999999995</v>
      </c>
      <c r="AB193" s="24">
        <v>46</v>
      </c>
      <c r="AC193" s="24">
        <f>AB193*(1+HOLDS!$Z$252/100)</f>
        <v>46</v>
      </c>
      <c r="AD193" s="10"/>
      <c r="AE193" s="10"/>
      <c r="AF193" s="24">
        <v>3.6</v>
      </c>
      <c r="AG193" s="119" t="str">
        <f t="shared" si="19"/>
        <v>Happy Kids 4</v>
      </c>
      <c r="AH193" s="119"/>
      <c r="AI193" s="119">
        <v>189</v>
      </c>
    </row>
    <row r="194" spans="2:35" ht="18.75" x14ac:dyDescent="0.3">
      <c r="B194" s="150" t="s">
        <v>133</v>
      </c>
      <c r="C194" s="7" t="s">
        <v>114</v>
      </c>
      <c r="D194" s="7" t="str">
        <f t="shared" si="20"/>
        <v>M</v>
      </c>
      <c r="E194" s="7" t="s">
        <v>3</v>
      </c>
      <c r="F194" s="7" t="str">
        <f t="shared" si="24"/>
        <v/>
      </c>
      <c r="G194" s="7">
        <v>6</v>
      </c>
      <c r="H194" s="6"/>
      <c r="I194" s="10">
        <v>2</v>
      </c>
      <c r="J194" s="10">
        <v>1</v>
      </c>
      <c r="K194" s="10">
        <v>3</v>
      </c>
      <c r="L194" s="10"/>
      <c r="M194" s="10"/>
      <c r="N194" s="10"/>
      <c r="O194" s="118"/>
      <c r="P194" s="118"/>
      <c r="Q194" s="10"/>
      <c r="R194" s="118"/>
      <c r="S194" s="118"/>
      <c r="T194" s="118"/>
      <c r="U194" s="118"/>
      <c r="V194" s="118"/>
      <c r="W194" s="118"/>
      <c r="X194" s="10"/>
      <c r="Y194" s="118"/>
      <c r="Z194" s="118"/>
      <c r="AA194" s="24">
        <f t="shared" si="23"/>
        <v>64.259999999999991</v>
      </c>
      <c r="AB194" s="24">
        <v>54</v>
      </c>
      <c r="AC194" s="24">
        <f>AB194*(1+HOLDS!$Z$252/100)</f>
        <v>54</v>
      </c>
      <c r="AD194" s="10"/>
      <c r="AE194" s="10"/>
      <c r="AF194" s="24">
        <v>4.9000000000000004</v>
      </c>
      <c r="AG194" s="119" t="str">
        <f t="shared" si="19"/>
        <v>Happy Kids 5</v>
      </c>
      <c r="AH194" s="119"/>
      <c r="AI194" s="119">
        <v>190</v>
      </c>
    </row>
    <row r="195" spans="2:35" ht="18.75" x14ac:dyDescent="0.3">
      <c r="B195" s="150" t="s">
        <v>134</v>
      </c>
      <c r="C195" s="7" t="s">
        <v>115</v>
      </c>
      <c r="D195" s="7" t="str">
        <f t="shared" si="20"/>
        <v>M</v>
      </c>
      <c r="E195" s="7" t="s">
        <v>3</v>
      </c>
      <c r="F195" s="7" t="str">
        <f t="shared" si="24"/>
        <v/>
      </c>
      <c r="G195" s="7">
        <v>12</v>
      </c>
      <c r="H195" s="6"/>
      <c r="I195" s="10"/>
      <c r="J195" s="10"/>
      <c r="K195" s="10">
        <v>3</v>
      </c>
      <c r="L195" s="10">
        <v>9</v>
      </c>
      <c r="M195" s="10"/>
      <c r="N195" s="10"/>
      <c r="O195" s="118"/>
      <c r="P195" s="118"/>
      <c r="Q195" s="10"/>
      <c r="R195" s="118"/>
      <c r="S195" s="118"/>
      <c r="T195" s="118"/>
      <c r="U195" s="118"/>
      <c r="V195" s="118"/>
      <c r="W195" s="118"/>
      <c r="X195" s="10"/>
      <c r="Y195" s="118"/>
      <c r="Z195" s="118"/>
      <c r="AA195" s="24">
        <f t="shared" si="23"/>
        <v>122.57</v>
      </c>
      <c r="AB195" s="24">
        <v>103</v>
      </c>
      <c r="AC195" s="24">
        <f>AB195*(1+HOLDS!$Z$252/100)</f>
        <v>103</v>
      </c>
      <c r="AD195" s="10"/>
      <c r="AE195" s="10"/>
      <c r="AF195" s="24">
        <v>9.3000000000000007</v>
      </c>
      <c r="AG195" s="119" t="str">
        <f t="shared" si="19"/>
        <v>Happy Kids 6</v>
      </c>
      <c r="AH195" s="119"/>
      <c r="AI195" s="119">
        <v>191</v>
      </c>
    </row>
    <row r="196" spans="2:35" ht="18.75" x14ac:dyDescent="0.3">
      <c r="B196" s="181" t="s">
        <v>368</v>
      </c>
      <c r="C196" s="7" t="s">
        <v>365</v>
      </c>
      <c r="D196" s="7" t="str">
        <f t="shared" si="20"/>
        <v>L</v>
      </c>
      <c r="E196" s="7" t="s">
        <v>76</v>
      </c>
      <c r="F196" s="7" t="str">
        <f t="shared" ref="F196:F198" si="42">IF(SUM(H196:W196)=0," (Screw-On)","")</f>
        <v/>
      </c>
      <c r="G196" s="7">
        <v>6</v>
      </c>
      <c r="H196" s="6"/>
      <c r="I196" s="10"/>
      <c r="J196" s="10">
        <v>3</v>
      </c>
      <c r="K196" s="10">
        <v>2</v>
      </c>
      <c r="L196" s="10">
        <v>1</v>
      </c>
      <c r="M196" s="10"/>
      <c r="N196" s="10"/>
      <c r="O196" s="118"/>
      <c r="P196" s="118"/>
      <c r="Q196" s="10"/>
      <c r="R196" s="118"/>
      <c r="S196" s="118"/>
      <c r="T196" s="118"/>
      <c r="U196" s="118"/>
      <c r="V196" s="118"/>
      <c r="W196" s="118"/>
      <c r="X196" s="10"/>
      <c r="Y196" s="118"/>
      <c r="Z196" s="118"/>
      <c r="AA196" s="24">
        <f t="shared" si="23"/>
        <v>104.72</v>
      </c>
      <c r="AB196" s="24">
        <v>88</v>
      </c>
      <c r="AC196" s="24">
        <f>AB196*(1+HOLDS!$Z$252/100)</f>
        <v>88</v>
      </c>
      <c r="AD196" s="10"/>
      <c r="AE196" s="10"/>
      <c r="AF196" s="24">
        <v>8</v>
      </c>
      <c r="AG196" s="119" t="str">
        <f t="shared" si="19"/>
        <v>Happy Kids 7</v>
      </c>
      <c r="AH196" s="119"/>
      <c r="AI196" s="119">
        <v>192</v>
      </c>
    </row>
    <row r="197" spans="2:35" ht="18.75" x14ac:dyDescent="0.3">
      <c r="B197" s="181" t="s">
        <v>369</v>
      </c>
      <c r="C197" s="7" t="s">
        <v>366</v>
      </c>
      <c r="D197" s="7" t="str">
        <f t="shared" si="20"/>
        <v>M</v>
      </c>
      <c r="E197" s="7" t="s">
        <v>3</v>
      </c>
      <c r="F197" s="7" t="str">
        <f t="shared" si="42"/>
        <v/>
      </c>
      <c r="G197" s="7">
        <v>6</v>
      </c>
      <c r="H197" s="6"/>
      <c r="I197" s="10"/>
      <c r="J197" s="10">
        <v>1</v>
      </c>
      <c r="K197" s="10">
        <v>4</v>
      </c>
      <c r="L197" s="10">
        <v>1</v>
      </c>
      <c r="M197" s="10"/>
      <c r="N197" s="10"/>
      <c r="O197" s="118"/>
      <c r="P197" s="118"/>
      <c r="Q197" s="10"/>
      <c r="R197" s="118"/>
      <c r="S197" s="118"/>
      <c r="T197" s="118"/>
      <c r="U197" s="118"/>
      <c r="V197" s="118"/>
      <c r="W197" s="118"/>
      <c r="X197" s="10"/>
      <c r="Y197" s="118"/>
      <c r="Z197" s="118"/>
      <c r="AA197" s="24">
        <f t="shared" si="23"/>
        <v>97.58</v>
      </c>
      <c r="AB197" s="24">
        <v>82</v>
      </c>
      <c r="AC197" s="24">
        <f>AB197*(1+HOLDS!$Z$252/100)</f>
        <v>82</v>
      </c>
      <c r="AD197" s="10"/>
      <c r="AE197" s="10"/>
      <c r="AF197" s="24">
        <v>7</v>
      </c>
      <c r="AG197" s="119" t="str">
        <f t="shared" si="19"/>
        <v>Happy Kids 8</v>
      </c>
      <c r="AH197" s="119"/>
      <c r="AI197" s="119">
        <v>193</v>
      </c>
    </row>
    <row r="198" spans="2:35" ht="18.75" x14ac:dyDescent="0.3">
      <c r="B198" s="181" t="s">
        <v>370</v>
      </c>
      <c r="C198" s="7" t="s">
        <v>367</v>
      </c>
      <c r="D198" s="7" t="str">
        <f t="shared" si="20"/>
        <v>M</v>
      </c>
      <c r="E198" s="7" t="s">
        <v>3</v>
      </c>
      <c r="F198" s="7" t="str">
        <f t="shared" si="42"/>
        <v/>
      </c>
      <c r="G198" s="7">
        <v>6</v>
      </c>
      <c r="H198" s="6"/>
      <c r="I198" s="10"/>
      <c r="J198" s="10">
        <v>2</v>
      </c>
      <c r="K198" s="10">
        <v>2</v>
      </c>
      <c r="L198" s="10">
        <v>2</v>
      </c>
      <c r="M198" s="10"/>
      <c r="N198" s="10"/>
      <c r="O198" s="118"/>
      <c r="P198" s="118"/>
      <c r="Q198" s="10"/>
      <c r="R198" s="118"/>
      <c r="S198" s="118"/>
      <c r="T198" s="118"/>
      <c r="U198" s="118"/>
      <c r="V198" s="118"/>
      <c r="W198" s="118"/>
      <c r="X198" s="10"/>
      <c r="Y198" s="118"/>
      <c r="Z198" s="118"/>
      <c r="AA198" s="24">
        <f t="shared" si="23"/>
        <v>103.53</v>
      </c>
      <c r="AB198" s="24">
        <v>87</v>
      </c>
      <c r="AC198" s="24">
        <f>AB198*(1+HOLDS!$Z$252/100)</f>
        <v>87</v>
      </c>
      <c r="AD198" s="10"/>
      <c r="AE198" s="10"/>
      <c r="AF198" s="24">
        <v>8</v>
      </c>
      <c r="AG198" s="119" t="str">
        <f t="shared" si="19"/>
        <v>Happy Kids 9</v>
      </c>
      <c r="AH198" s="119"/>
      <c r="AI198" s="119">
        <v>194</v>
      </c>
    </row>
    <row r="199" spans="2:35" ht="18.75" x14ac:dyDescent="0.3">
      <c r="B199" s="149" t="s">
        <v>89</v>
      </c>
      <c r="C199" s="7" t="s">
        <v>182</v>
      </c>
      <c r="D199" s="7" t="str">
        <f t="shared" si="20"/>
        <v>M</v>
      </c>
      <c r="E199" s="7" t="s">
        <v>3</v>
      </c>
      <c r="F199" s="7" t="str">
        <f t="shared" ref="F199:F207" si="43">IF(SUM(H199:W199)=0," (Screw-On)","")</f>
        <v/>
      </c>
      <c r="G199" s="7">
        <v>1</v>
      </c>
      <c r="H199" s="6"/>
      <c r="I199" s="10"/>
      <c r="J199" s="10"/>
      <c r="K199" s="10"/>
      <c r="L199" s="10"/>
      <c r="M199" s="10"/>
      <c r="N199" s="10">
        <v>1</v>
      </c>
      <c r="O199" s="118"/>
      <c r="P199" s="118"/>
      <c r="Q199" s="10"/>
      <c r="R199" s="118"/>
      <c r="S199" s="118"/>
      <c r="T199" s="118"/>
      <c r="U199" s="118"/>
      <c r="V199" s="118"/>
      <c r="W199" s="118"/>
      <c r="X199" s="10"/>
      <c r="Y199" s="118"/>
      <c r="Z199" s="118"/>
      <c r="AA199" s="24">
        <f t="shared" si="23"/>
        <v>13.09</v>
      </c>
      <c r="AB199" s="24">
        <v>11</v>
      </c>
      <c r="AC199" s="24">
        <f>AB199*(1+HOLDS!$Z$252/100)</f>
        <v>11</v>
      </c>
      <c r="AD199" s="10"/>
      <c r="AE199" s="10"/>
      <c r="AF199" s="24">
        <v>0.5</v>
      </c>
      <c r="AG199" s="119" t="str">
        <f t="shared" si="19"/>
        <v>Tennis</v>
      </c>
      <c r="AH199" s="119"/>
      <c r="AI199" s="119">
        <v>195</v>
      </c>
    </row>
    <row r="200" spans="2:35" ht="18.75" x14ac:dyDescent="0.3">
      <c r="B200" s="149" t="s">
        <v>36</v>
      </c>
      <c r="C200" s="7" t="s">
        <v>189</v>
      </c>
      <c r="D200" s="7" t="str">
        <f t="shared" si="20"/>
        <v>L</v>
      </c>
      <c r="E200" s="7" t="s">
        <v>76</v>
      </c>
      <c r="F200" s="7" t="str">
        <f t="shared" si="43"/>
        <v/>
      </c>
      <c r="G200" s="7">
        <v>3</v>
      </c>
      <c r="H200" s="6"/>
      <c r="I200" s="10"/>
      <c r="J200" s="10"/>
      <c r="K200" s="10"/>
      <c r="L200" s="10"/>
      <c r="M200" s="10"/>
      <c r="N200" s="10">
        <v>1</v>
      </c>
      <c r="O200" s="121">
        <v>1</v>
      </c>
      <c r="P200" s="121"/>
      <c r="Q200" s="10">
        <v>1</v>
      </c>
      <c r="R200" s="121"/>
      <c r="S200" s="121"/>
      <c r="T200" s="121"/>
      <c r="U200" s="121"/>
      <c r="V200" s="121"/>
      <c r="W200" s="121"/>
      <c r="X200" s="10"/>
      <c r="Y200" s="118"/>
      <c r="Z200" s="118"/>
      <c r="AA200" s="24">
        <f t="shared" ref="AA200:AA207" si="44">AC200*($AA$3/100+1)</f>
        <v>63.07</v>
      </c>
      <c r="AB200" s="24">
        <v>53</v>
      </c>
      <c r="AC200" s="24">
        <f>AB200*(1+HOLDS!$Z$252/100)</f>
        <v>53</v>
      </c>
      <c r="AD200" s="10"/>
      <c r="AE200" s="10"/>
      <c r="AF200" s="24">
        <v>5.5</v>
      </c>
      <c r="AG200" s="119" t="str">
        <f t="shared" si="19"/>
        <v>Volley</v>
      </c>
      <c r="AH200" s="119"/>
      <c r="AI200" s="119">
        <v>196</v>
      </c>
    </row>
    <row r="201" spans="2:35" ht="18.75" x14ac:dyDescent="0.3">
      <c r="B201" s="149" t="s">
        <v>75</v>
      </c>
      <c r="C201" s="7" t="s">
        <v>193</v>
      </c>
      <c r="D201" s="7" t="str">
        <f t="shared" si="20"/>
        <v>M-XL</v>
      </c>
      <c r="E201" s="7" t="s">
        <v>234</v>
      </c>
      <c r="F201" s="7" t="str">
        <f t="shared" si="43"/>
        <v/>
      </c>
      <c r="G201" s="7">
        <v>3</v>
      </c>
      <c r="H201" s="6"/>
      <c r="I201" s="10"/>
      <c r="J201" s="10">
        <v>2</v>
      </c>
      <c r="K201" s="10">
        <v>1</v>
      </c>
      <c r="L201" s="10"/>
      <c r="M201" s="10"/>
      <c r="N201" s="10"/>
      <c r="O201" s="118"/>
      <c r="P201" s="118"/>
      <c r="Q201" s="10"/>
      <c r="R201" s="118"/>
      <c r="S201" s="118"/>
      <c r="T201" s="118"/>
      <c r="U201" s="118"/>
      <c r="V201" s="118"/>
      <c r="W201" s="118"/>
      <c r="X201" s="10">
        <v>10</v>
      </c>
      <c r="Y201" s="118"/>
      <c r="Z201" s="118"/>
      <c r="AA201" s="24">
        <f t="shared" si="44"/>
        <v>65.45</v>
      </c>
      <c r="AB201" s="24">
        <v>55</v>
      </c>
      <c r="AC201" s="24">
        <f>AB201*(1+HOLDS!$Z$252/100)</f>
        <v>55</v>
      </c>
      <c r="AD201" s="10"/>
      <c r="AE201" s="10"/>
      <c r="AF201" s="24">
        <v>5.3</v>
      </c>
      <c r="AG201" s="119" t="str">
        <f t="shared" si="19"/>
        <v>Bricks</v>
      </c>
      <c r="AH201" s="119"/>
      <c r="AI201" s="119">
        <v>197</v>
      </c>
    </row>
    <row r="202" spans="2:35" ht="18.75" x14ac:dyDescent="0.3">
      <c r="B202" s="151" t="s">
        <v>472</v>
      </c>
      <c r="C202" s="9" t="s">
        <v>443</v>
      </c>
      <c r="D202" s="7" t="str">
        <f t="shared" si="20"/>
        <v>M</v>
      </c>
      <c r="E202" s="7" t="s">
        <v>3</v>
      </c>
      <c r="F202" s="7"/>
      <c r="G202" s="9">
        <v>1</v>
      </c>
      <c r="H202" s="6"/>
      <c r="I202" s="10"/>
      <c r="J202" s="10"/>
      <c r="K202" s="10"/>
      <c r="L202" s="10"/>
      <c r="M202" s="10"/>
      <c r="N202" s="10"/>
      <c r="O202" s="118"/>
      <c r="P202" s="118"/>
      <c r="Q202" s="10"/>
      <c r="R202" s="118"/>
      <c r="S202" s="118"/>
      <c r="T202" s="118"/>
      <c r="U202" s="118"/>
      <c r="V202" s="118"/>
      <c r="W202" s="118"/>
      <c r="X202" s="10"/>
      <c r="Y202" s="118"/>
      <c r="Z202" s="118"/>
      <c r="AA202" s="24">
        <f t="shared" ref="AA202:AA204" si="45">AC202*($AA$3/100+1)</f>
        <v>15.469999999999999</v>
      </c>
      <c r="AB202" s="24">
        <v>13</v>
      </c>
      <c r="AC202" s="24">
        <f>AB202*(1+HOLDS!$Z$252/100)</f>
        <v>13</v>
      </c>
      <c r="AD202" s="10"/>
      <c r="AE202" s="10"/>
      <c r="AF202" s="24">
        <v>0.3</v>
      </c>
      <c r="AG202" s="119" t="str">
        <f t="shared" si="19"/>
        <v>Stick</v>
      </c>
      <c r="AH202" s="119"/>
      <c r="AI202" s="119">
        <v>198</v>
      </c>
    </row>
    <row r="203" spans="2:35" ht="18.75" x14ac:dyDescent="0.3">
      <c r="B203" s="151" t="s">
        <v>473</v>
      </c>
      <c r="C203" s="9" t="s">
        <v>444</v>
      </c>
      <c r="D203" s="7" t="str">
        <f t="shared" si="20"/>
        <v>M</v>
      </c>
      <c r="E203" s="7" t="s">
        <v>3</v>
      </c>
      <c r="F203" s="7"/>
      <c r="G203" s="9">
        <v>1</v>
      </c>
      <c r="H203" s="6"/>
      <c r="I203" s="10"/>
      <c r="J203" s="10"/>
      <c r="K203" s="10"/>
      <c r="L203" s="10"/>
      <c r="M203" s="10"/>
      <c r="N203" s="10"/>
      <c r="O203" s="118"/>
      <c r="P203" s="118"/>
      <c r="Q203" s="10"/>
      <c r="R203" s="118"/>
      <c r="S203" s="118"/>
      <c r="T203" s="118"/>
      <c r="U203" s="118"/>
      <c r="V203" s="118"/>
      <c r="W203" s="118"/>
      <c r="X203" s="10"/>
      <c r="Y203" s="118"/>
      <c r="Z203" s="118"/>
      <c r="AA203" s="24">
        <f t="shared" si="45"/>
        <v>21.419999999999998</v>
      </c>
      <c r="AB203" s="24">
        <v>18</v>
      </c>
      <c r="AC203" s="24">
        <f>AB203*(1+HOLDS!$Z$252/100)</f>
        <v>18</v>
      </c>
      <c r="AD203" s="10"/>
      <c r="AE203" s="10"/>
      <c r="AF203" s="24">
        <v>1.3</v>
      </c>
      <c r="AG203" s="119" t="str">
        <f t="shared" si="19"/>
        <v>Cup</v>
      </c>
      <c r="AH203" s="119"/>
      <c r="AI203" s="119">
        <v>199</v>
      </c>
    </row>
    <row r="204" spans="2:35" ht="18.75" x14ac:dyDescent="0.3">
      <c r="B204" s="151" t="s">
        <v>474</v>
      </c>
      <c r="C204" s="9" t="s">
        <v>445</v>
      </c>
      <c r="D204" s="7" t="str">
        <f t="shared" si="20"/>
        <v>M</v>
      </c>
      <c r="E204" s="7" t="s">
        <v>3</v>
      </c>
      <c r="F204" s="7"/>
      <c r="G204" s="9">
        <v>1</v>
      </c>
      <c r="H204" s="6"/>
      <c r="I204" s="10"/>
      <c r="J204" s="10"/>
      <c r="K204" s="10"/>
      <c r="L204" s="10"/>
      <c r="M204" s="10"/>
      <c r="N204" s="10"/>
      <c r="O204" s="118"/>
      <c r="P204" s="118"/>
      <c r="Q204" s="10"/>
      <c r="R204" s="118"/>
      <c r="S204" s="118"/>
      <c r="T204" s="118"/>
      <c r="U204" s="118"/>
      <c r="V204" s="118"/>
      <c r="W204" s="118"/>
      <c r="X204" s="10"/>
      <c r="Y204" s="118"/>
      <c r="Z204" s="118"/>
      <c r="AA204" s="24">
        <f t="shared" si="45"/>
        <v>15.469999999999999</v>
      </c>
      <c r="AB204" s="24">
        <v>13</v>
      </c>
      <c r="AC204" s="24">
        <f>AB204*(1+HOLDS!$Z$252/100)</f>
        <v>13</v>
      </c>
      <c r="AD204" s="10"/>
      <c r="AE204" s="10"/>
      <c r="AF204" s="24">
        <v>0.25</v>
      </c>
      <c r="AG204" s="119" t="str">
        <f t="shared" si="19"/>
        <v>Ring</v>
      </c>
      <c r="AH204" s="119"/>
      <c r="AI204" s="119">
        <v>200</v>
      </c>
    </row>
    <row r="205" spans="2:35" ht="18.75" x14ac:dyDescent="0.3">
      <c r="B205" s="151" t="s">
        <v>49</v>
      </c>
      <c r="C205" s="9" t="s">
        <v>195</v>
      </c>
      <c r="D205" s="7" t="str">
        <f t="shared" si="20"/>
        <v>L</v>
      </c>
      <c r="E205" s="9" t="s">
        <v>76</v>
      </c>
      <c r="F205" s="7" t="str">
        <f t="shared" si="43"/>
        <v/>
      </c>
      <c r="G205" s="9">
        <v>1</v>
      </c>
      <c r="H205" s="6">
        <v>1</v>
      </c>
      <c r="I205" s="10"/>
      <c r="J205" s="10"/>
      <c r="K205" s="10"/>
      <c r="L205" s="10"/>
      <c r="M205" s="10"/>
      <c r="N205" s="10"/>
      <c r="O205" s="118"/>
      <c r="P205" s="118"/>
      <c r="Q205" s="10"/>
      <c r="R205" s="118"/>
      <c r="S205" s="118"/>
      <c r="T205" s="118"/>
      <c r="U205" s="118"/>
      <c r="V205" s="118"/>
      <c r="W205" s="118"/>
      <c r="X205" s="10"/>
      <c r="Y205" s="118"/>
      <c r="Z205" s="118"/>
      <c r="AA205" s="24">
        <f t="shared" si="44"/>
        <v>21.419999999999998</v>
      </c>
      <c r="AB205" s="24">
        <v>18</v>
      </c>
      <c r="AC205" s="24">
        <f>AB205*(1+HOLDS!$Z$252/100)</f>
        <v>18</v>
      </c>
      <c r="AD205" s="10"/>
      <c r="AE205" s="10"/>
      <c r="AF205" s="24">
        <v>1</v>
      </c>
      <c r="AG205" s="119" t="str">
        <f t="shared" si="19"/>
        <v>Pipe Typ 1</v>
      </c>
      <c r="AH205" s="119"/>
      <c r="AI205" s="119">
        <v>201</v>
      </c>
    </row>
    <row r="206" spans="2:35" ht="18.75" x14ac:dyDescent="0.3">
      <c r="B206" s="151" t="s">
        <v>51</v>
      </c>
      <c r="C206" s="9" t="s">
        <v>50</v>
      </c>
      <c r="D206" s="7" t="str">
        <f t="shared" si="20"/>
        <v>L</v>
      </c>
      <c r="E206" s="9" t="s">
        <v>76</v>
      </c>
      <c r="F206" s="7" t="str">
        <f t="shared" si="43"/>
        <v/>
      </c>
      <c r="G206" s="9">
        <v>1</v>
      </c>
      <c r="H206" s="6"/>
      <c r="I206" s="10">
        <v>1</v>
      </c>
      <c r="J206" s="10"/>
      <c r="K206" s="10"/>
      <c r="L206" s="10"/>
      <c r="M206" s="10"/>
      <c r="N206" s="10"/>
      <c r="O206" s="118"/>
      <c r="P206" s="118"/>
      <c r="Q206" s="10"/>
      <c r="R206" s="118"/>
      <c r="S206" s="118"/>
      <c r="T206" s="118"/>
      <c r="U206" s="118"/>
      <c r="V206" s="118"/>
      <c r="W206" s="118"/>
      <c r="X206" s="10"/>
      <c r="Y206" s="118"/>
      <c r="Z206" s="118"/>
      <c r="AA206" s="24">
        <f t="shared" si="44"/>
        <v>20.23</v>
      </c>
      <c r="AB206" s="24">
        <v>17</v>
      </c>
      <c r="AC206" s="24">
        <f>AB206*(1+HOLDS!$Z$252/100)</f>
        <v>17</v>
      </c>
      <c r="AD206" s="10"/>
      <c r="AE206" s="10"/>
      <c r="AF206" s="24">
        <v>0.9</v>
      </c>
      <c r="AG206" s="119" t="str">
        <f t="shared" si="19"/>
        <v>Pipe Typ 2</v>
      </c>
      <c r="AH206" s="119"/>
      <c r="AI206" s="119">
        <v>202</v>
      </c>
    </row>
    <row r="207" spans="2:35" ht="18.75" x14ac:dyDescent="0.3">
      <c r="B207" s="151" t="s">
        <v>52</v>
      </c>
      <c r="C207" s="9" t="s">
        <v>196</v>
      </c>
      <c r="D207" s="7" t="str">
        <f t="shared" si="20"/>
        <v>L</v>
      </c>
      <c r="E207" s="9" t="s">
        <v>76</v>
      </c>
      <c r="F207" s="7" t="str">
        <f t="shared" si="43"/>
        <v/>
      </c>
      <c r="G207" s="9">
        <v>2</v>
      </c>
      <c r="H207" s="6">
        <v>1</v>
      </c>
      <c r="I207" s="10">
        <v>1</v>
      </c>
      <c r="J207" s="10"/>
      <c r="K207" s="10"/>
      <c r="L207" s="10"/>
      <c r="M207" s="10"/>
      <c r="N207" s="10"/>
      <c r="O207" s="118"/>
      <c r="P207" s="118"/>
      <c r="Q207" s="10"/>
      <c r="R207" s="120"/>
      <c r="S207" s="120"/>
      <c r="T207" s="120"/>
      <c r="U207" s="120"/>
      <c r="V207" s="120"/>
      <c r="W207" s="120"/>
      <c r="X207" s="10"/>
      <c r="Y207" s="118"/>
      <c r="Z207" s="118"/>
      <c r="AA207" s="24">
        <f t="shared" si="44"/>
        <v>38.08</v>
      </c>
      <c r="AB207" s="24">
        <v>32</v>
      </c>
      <c r="AC207" s="24">
        <f>AB207*(1+HOLDS!$Z$252/100)</f>
        <v>32</v>
      </c>
      <c r="AD207" s="118"/>
      <c r="AE207" s="118"/>
      <c r="AF207" s="24">
        <v>1.9</v>
      </c>
      <c r="AG207" s="119" t="str">
        <f t="shared" si="19"/>
        <v>Pipe Typ 1+2</v>
      </c>
      <c r="AH207" s="119"/>
      <c r="AI207" s="119">
        <v>203</v>
      </c>
    </row>
    <row r="208" spans="2:35" ht="18.75" x14ac:dyDescent="0.3">
      <c r="B208" s="182" t="s">
        <v>236</v>
      </c>
      <c r="C208" s="9" t="s">
        <v>197</v>
      </c>
      <c r="D208" s="9"/>
      <c r="E208" s="9"/>
      <c r="F208" s="9"/>
      <c r="G208" s="9"/>
      <c r="H208" s="6"/>
      <c r="I208" s="10"/>
      <c r="J208" s="10"/>
      <c r="K208" s="10"/>
      <c r="L208" s="10"/>
      <c r="M208" s="10"/>
      <c r="N208" s="10"/>
      <c r="O208" s="4"/>
      <c r="P208" s="4"/>
      <c r="Q208" s="10"/>
      <c r="R208" s="12"/>
      <c r="S208" s="12"/>
      <c r="T208" s="12"/>
      <c r="U208" s="12"/>
      <c r="V208" s="12"/>
      <c r="W208" s="12"/>
      <c r="X208" s="10"/>
      <c r="Y208" s="4"/>
      <c r="Z208" s="4"/>
      <c r="AA208" s="24"/>
      <c r="AB208" s="24"/>
      <c r="AC208" s="24">
        <f>AB208*(1+HOLDS!$Z$252/100)</f>
        <v>0</v>
      </c>
      <c r="AD208" s="4"/>
      <c r="AE208" s="4"/>
      <c r="AF208" s="24"/>
      <c r="AG208" s="119" t="str">
        <f t="shared" si="19"/>
        <v/>
      </c>
      <c r="AH208" s="119"/>
      <c r="AI208" s="119">
        <v>204</v>
      </c>
    </row>
    <row r="209" spans="18:18" x14ac:dyDescent="0.25"/>
    <row r="210" spans="18:18" x14ac:dyDescent="0.25"/>
    <row r="211" spans="18:18" x14ac:dyDescent="0.25"/>
    <row r="212" spans="18:18" x14ac:dyDescent="0.25"/>
    <row r="213" spans="18:18" x14ac:dyDescent="0.25"/>
    <row r="214" spans="18:18" x14ac:dyDescent="0.25"/>
    <row r="215" spans="18:18" x14ac:dyDescent="0.25"/>
    <row r="216" spans="18:18" x14ac:dyDescent="0.25">
      <c r="R216" s="135"/>
    </row>
    <row r="217" spans="18:18" x14ac:dyDescent="0.25"/>
    <row r="218" spans="18:18" x14ac:dyDescent="0.25"/>
    <row r="219" spans="18:18" x14ac:dyDescent="0.25"/>
    <row r="220" spans="18:18" x14ac:dyDescent="0.25"/>
    <row r="221" spans="18:18" x14ac:dyDescent="0.25"/>
    <row r="222" spans="18:18" x14ac:dyDescent="0.25"/>
    <row r="223" spans="18:18" x14ac:dyDescent="0.25"/>
    <row r="224" spans="18:18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</sheetData>
  <sheetProtection selectLockedCells="1"/>
  <phoneticPr fontId="12" type="noConversion"/>
  <pageMargins left="0.75196850393700787" right="0.75196850393700787" top="1" bottom="1" header="0.5" footer="0.5"/>
  <pageSetup paperSize="9" scale="25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B1:AV209"/>
  <sheetViews>
    <sheetView workbookViewId="0">
      <pane ySplit="2" topLeftCell="A11" activePane="bottomLeft" state="frozen"/>
      <selection pane="bottomLeft" activeCell="AV208" sqref="AV208"/>
    </sheetView>
  </sheetViews>
  <sheetFormatPr baseColWidth="10" defaultRowHeight="15.75" x14ac:dyDescent="0.25"/>
  <cols>
    <col min="2" max="2" width="18.625" customWidth="1"/>
    <col min="4" max="4" width="23" customWidth="1"/>
    <col min="5" max="5" width="10.375" customWidth="1"/>
    <col min="6" max="21" width="7.875" customWidth="1"/>
    <col min="22" max="22" width="8" customWidth="1"/>
    <col min="23" max="24" width="6.125" customWidth="1"/>
    <col min="42" max="43" width="6.125" customWidth="1"/>
    <col min="46" max="47" width="5.375" customWidth="1"/>
  </cols>
  <sheetData>
    <row r="1" spans="2:48" x14ac:dyDescent="0.25">
      <c r="AR1" t="s">
        <v>15</v>
      </c>
    </row>
    <row r="2" spans="2:48" ht="60.75" x14ac:dyDescent="0.3">
      <c r="B2" t="s">
        <v>210</v>
      </c>
      <c r="C2" t="s">
        <v>0</v>
      </c>
      <c r="E2" t="s">
        <v>27</v>
      </c>
      <c r="F2" s="2">
        <f>Datenbank!H3</f>
        <v>40</v>
      </c>
      <c r="G2" s="2">
        <f>Datenbank!I3</f>
        <v>50</v>
      </c>
      <c r="H2" s="2">
        <f>Datenbank!J3</f>
        <v>60</v>
      </c>
      <c r="I2" s="2">
        <f>Datenbank!K3</f>
        <v>70</v>
      </c>
      <c r="J2" s="2">
        <f>Datenbank!L3</f>
        <v>80</v>
      </c>
      <c r="K2" s="2">
        <f>Datenbank!M3</f>
        <v>90</v>
      </c>
      <c r="L2" s="2">
        <f>Datenbank!N3</f>
        <v>100</v>
      </c>
      <c r="M2" s="2">
        <f>Datenbank!O3</f>
        <v>110</v>
      </c>
      <c r="N2" s="2">
        <f>Datenbank!P3</f>
        <v>120</v>
      </c>
      <c r="O2" s="2">
        <f>Datenbank!Q3</f>
        <v>130</v>
      </c>
      <c r="P2" s="2">
        <f>Datenbank!R3</f>
        <v>140</v>
      </c>
      <c r="Q2" s="2">
        <f>Datenbank!S3</f>
        <v>150</v>
      </c>
      <c r="R2" s="2">
        <f>Datenbank!T3</f>
        <v>160</v>
      </c>
      <c r="S2" s="2">
        <f>Datenbank!U3</f>
        <v>170</v>
      </c>
      <c r="T2" s="2">
        <f>Datenbank!V3</f>
        <v>180</v>
      </c>
      <c r="U2" s="2">
        <f>Datenbank!W3</f>
        <v>190</v>
      </c>
      <c r="V2" s="8" t="s">
        <v>13</v>
      </c>
      <c r="Y2" s="80" t="s">
        <v>212</v>
      </c>
      <c r="Z2" s="81" t="s">
        <v>213</v>
      </c>
      <c r="AA2" s="91" t="s">
        <v>214</v>
      </c>
      <c r="AB2" s="92" t="s">
        <v>215</v>
      </c>
      <c r="AC2" s="90" t="s">
        <v>216</v>
      </c>
      <c r="AD2" s="82" t="s">
        <v>217</v>
      </c>
      <c r="AE2" s="83" t="s">
        <v>218</v>
      </c>
      <c r="AF2" s="84" t="s">
        <v>219</v>
      </c>
      <c r="AG2" s="93" t="s">
        <v>220</v>
      </c>
      <c r="AH2" s="133" t="s">
        <v>280</v>
      </c>
      <c r="AI2" s="85" t="s">
        <v>221</v>
      </c>
      <c r="AJ2" s="86" t="s">
        <v>222</v>
      </c>
      <c r="AK2" s="87" t="s">
        <v>223</v>
      </c>
      <c r="AL2" s="88" t="s">
        <v>224</v>
      </c>
      <c r="AM2" s="97" t="s">
        <v>225</v>
      </c>
      <c r="AN2" s="89" t="s">
        <v>226</v>
      </c>
      <c r="AO2" s="90" t="s">
        <v>227</v>
      </c>
      <c r="AR2" t="s">
        <v>16</v>
      </c>
      <c r="AS2" t="s">
        <v>11</v>
      </c>
      <c r="AV2" t="s">
        <v>12</v>
      </c>
    </row>
    <row r="3" spans="2:48" ht="19.5" thickBot="1" x14ac:dyDescent="0.35">
      <c r="C3" s="23"/>
      <c r="D3" s="50" t="s">
        <v>260</v>
      </c>
      <c r="E3" s="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48" ht="19.5" thickBot="1" x14ac:dyDescent="0.35">
      <c r="B4" t="str">
        <f>PROPER(VLOOKUP(C4,Datenbank!B:AI,26,FALSE))</f>
        <v>1047,9735</v>
      </c>
      <c r="C4" s="129" t="s">
        <v>485</v>
      </c>
      <c r="D4" s="50" t="str">
        <f>PROPER(VLOOKUP(C4,Datenbank!B:C,2,FALSE))</f>
        <v>Northern Lights Set (4-19)</v>
      </c>
      <c r="E4" s="1">
        <f>SUM(HOLDS!G11:W11)</f>
        <v>0</v>
      </c>
      <c r="F4" s="5">
        <f>$E4*Datenbank!H5</f>
        <v>0</v>
      </c>
      <c r="G4" s="5">
        <f>$E4*Datenbank!I5</f>
        <v>0</v>
      </c>
      <c r="H4" s="5">
        <f>$E4*Datenbank!J5</f>
        <v>0</v>
      </c>
      <c r="I4" s="5">
        <f>$E4*Datenbank!K5</f>
        <v>0</v>
      </c>
      <c r="J4" s="5">
        <f>$E4*Datenbank!L5</f>
        <v>0</v>
      </c>
      <c r="K4" s="5">
        <f>$E4*Datenbank!M5</f>
        <v>0</v>
      </c>
      <c r="L4" s="5">
        <f>$E4*Datenbank!N5</f>
        <v>0</v>
      </c>
      <c r="M4" s="5">
        <f>$E4*Datenbank!O5</f>
        <v>0</v>
      </c>
      <c r="N4" s="5">
        <f>$E4*Datenbank!P5</f>
        <v>0</v>
      </c>
      <c r="O4" s="5">
        <f>$E4*Datenbank!Q5</f>
        <v>0</v>
      </c>
      <c r="P4" s="5">
        <f>$E4*Datenbank!R5</f>
        <v>0</v>
      </c>
      <c r="Q4" s="5">
        <f>$E4*Datenbank!S5</f>
        <v>0</v>
      </c>
      <c r="R4" s="5">
        <f>$E4*Datenbank!T5</f>
        <v>0</v>
      </c>
      <c r="S4" s="5">
        <f>$E4*Datenbank!U5</f>
        <v>0</v>
      </c>
      <c r="T4" s="5">
        <f>$E4*Datenbank!V5</f>
        <v>0</v>
      </c>
      <c r="U4" s="5">
        <f>$E4*Datenbank!W5</f>
        <v>0</v>
      </c>
      <c r="V4" s="5">
        <f>$E4*Datenbank!X5</f>
        <v>0</v>
      </c>
      <c r="Y4">
        <f>HOLDS!G11*HOLDS!$E11</f>
        <v>0</v>
      </c>
      <c r="Z4">
        <f>HOLDS!H11*HOLDS!$E11</f>
        <v>0</v>
      </c>
      <c r="AA4">
        <f>HOLDS!I11*HOLDS!$E11</f>
        <v>0</v>
      </c>
      <c r="AB4">
        <f>HOLDS!J11*HOLDS!$E11</f>
        <v>0</v>
      </c>
      <c r="AC4">
        <f>HOLDS!K11*HOLDS!$E11</f>
        <v>0</v>
      </c>
      <c r="AD4">
        <f>HOLDS!L11*HOLDS!$E11</f>
        <v>0</v>
      </c>
      <c r="AE4">
        <f>HOLDS!M11*HOLDS!$E11</f>
        <v>0</v>
      </c>
      <c r="AF4">
        <f>HOLDS!N11*HOLDS!$E11</f>
        <v>0</v>
      </c>
      <c r="AG4">
        <f>HOLDS!O11*HOLDS!$E11</f>
        <v>0</v>
      </c>
      <c r="AH4">
        <f>HOLDS!P11*HOLDS!$E11</f>
        <v>0</v>
      </c>
      <c r="AI4">
        <f>HOLDS!Q11*HOLDS!$E11</f>
        <v>0</v>
      </c>
      <c r="AJ4">
        <f>HOLDS!R11*HOLDS!$E11</f>
        <v>0</v>
      </c>
      <c r="AK4">
        <f>HOLDS!S11*HOLDS!$E11</f>
        <v>0</v>
      </c>
      <c r="AL4">
        <f>HOLDS!T11*HOLDS!$E11</f>
        <v>0</v>
      </c>
      <c r="AM4">
        <f>HOLDS!U11*HOLDS!$E11</f>
        <v>0</v>
      </c>
      <c r="AN4">
        <f>HOLDS!V11*HOLDS!$E11</f>
        <v>0</v>
      </c>
      <c r="AO4">
        <f>HOLDS!W11*HOLDS!$E11</f>
        <v>0</v>
      </c>
      <c r="AR4">
        <f>SUM(HOLDS!G11:W11)*Datenbank!AA5</f>
        <v>0</v>
      </c>
      <c r="AS4">
        <f>SUM(HOLDS!G11:W11)*Datenbank!AC5</f>
        <v>0</v>
      </c>
      <c r="AV4">
        <f>SUM(HOLDS!G11:W11)*Datenbank!AF5</f>
        <v>0</v>
      </c>
    </row>
    <row r="5" spans="2:48" ht="19.5" thickBot="1" x14ac:dyDescent="0.35">
      <c r="B5" t="str">
        <f>PROPER(VLOOKUP(C5,Datenbank!B:AI,26,FALSE))</f>
        <v>161,84</v>
      </c>
      <c r="C5" s="131" t="s">
        <v>239</v>
      </c>
      <c r="D5" s="50" t="str">
        <f>PROPER(VLOOKUP(C5,Datenbank!B:C,2,FALSE))</f>
        <v>Northern Lights 1</v>
      </c>
      <c r="E5" s="1">
        <f>SUM(HOLDS!G12:W12)</f>
        <v>0</v>
      </c>
      <c r="F5" s="5">
        <f>$E5*Datenbank!H6</f>
        <v>0</v>
      </c>
      <c r="G5" s="5">
        <f>$E5*Datenbank!I6</f>
        <v>0</v>
      </c>
      <c r="H5" s="5">
        <f>$E5*Datenbank!J6</f>
        <v>0</v>
      </c>
      <c r="I5" s="5">
        <f>$E5*Datenbank!K6</f>
        <v>0</v>
      </c>
      <c r="J5" s="5">
        <f>$E5*Datenbank!L6</f>
        <v>0</v>
      </c>
      <c r="K5" s="5">
        <f>$E5*Datenbank!M6</f>
        <v>0</v>
      </c>
      <c r="L5" s="5">
        <f>$E5*Datenbank!N6</f>
        <v>0</v>
      </c>
      <c r="M5" s="5">
        <f>$E5*Datenbank!O6</f>
        <v>0</v>
      </c>
      <c r="N5" s="5">
        <f>$E5*Datenbank!P6</f>
        <v>0</v>
      </c>
      <c r="O5" s="5">
        <f>$E5*Datenbank!Q6</f>
        <v>0</v>
      </c>
      <c r="P5" s="5">
        <f>$E5*Datenbank!R6</f>
        <v>0</v>
      </c>
      <c r="Q5" s="5">
        <f>$E5*Datenbank!S6</f>
        <v>0</v>
      </c>
      <c r="R5" s="5">
        <f>$E5*Datenbank!T6</f>
        <v>0</v>
      </c>
      <c r="S5" s="5">
        <f>$E5*Datenbank!U6</f>
        <v>0</v>
      </c>
      <c r="T5" s="5">
        <f>$E5*Datenbank!V6</f>
        <v>0</v>
      </c>
      <c r="U5" s="5">
        <f>$E5*Datenbank!W6</f>
        <v>0</v>
      </c>
      <c r="V5" s="5">
        <f>$E5*Datenbank!X6</f>
        <v>0</v>
      </c>
      <c r="Y5">
        <f>HOLDS!G12*HOLDS!$E12</f>
        <v>0</v>
      </c>
      <c r="Z5">
        <f>HOLDS!H12*HOLDS!$E12</f>
        <v>0</v>
      </c>
      <c r="AA5">
        <f>HOLDS!I12*HOLDS!$E12</f>
        <v>0</v>
      </c>
      <c r="AB5">
        <f>HOLDS!J12*HOLDS!$E12</f>
        <v>0</v>
      </c>
      <c r="AC5">
        <f>HOLDS!K12*HOLDS!$E12</f>
        <v>0</v>
      </c>
      <c r="AD5">
        <f>HOLDS!L12*HOLDS!$E12</f>
        <v>0</v>
      </c>
      <c r="AE5">
        <f>HOLDS!M12*HOLDS!$E12</f>
        <v>0</v>
      </c>
      <c r="AF5">
        <f>HOLDS!N12*HOLDS!$E12</f>
        <v>0</v>
      </c>
      <c r="AG5">
        <f>HOLDS!O12*HOLDS!$E12</f>
        <v>0</v>
      </c>
      <c r="AH5">
        <f>HOLDS!P12*HOLDS!$E12</f>
        <v>0</v>
      </c>
      <c r="AI5">
        <f>HOLDS!Q12*HOLDS!$E12</f>
        <v>0</v>
      </c>
      <c r="AJ5">
        <f>HOLDS!R12*HOLDS!$E12</f>
        <v>0</v>
      </c>
      <c r="AK5">
        <f>HOLDS!S12*HOLDS!$E12</f>
        <v>0</v>
      </c>
      <c r="AL5">
        <f>HOLDS!T12*HOLDS!$E12</f>
        <v>0</v>
      </c>
      <c r="AM5">
        <f>HOLDS!U12*HOLDS!$E12</f>
        <v>0</v>
      </c>
      <c r="AN5">
        <f>HOLDS!V12*HOLDS!$E12</f>
        <v>0</v>
      </c>
      <c r="AO5">
        <f>HOLDS!W12*HOLDS!$E12</f>
        <v>0</v>
      </c>
      <c r="AR5">
        <f>SUM(HOLDS!G12:W12)*Datenbank!AA6</f>
        <v>0</v>
      </c>
      <c r="AS5">
        <f>SUM(HOLDS!G12:W12)*Datenbank!AC6</f>
        <v>0</v>
      </c>
      <c r="AV5">
        <f>SUM(HOLDS!G12:W12)*Datenbank!AF6</f>
        <v>0</v>
      </c>
    </row>
    <row r="6" spans="2:48" ht="19.5" thickBot="1" x14ac:dyDescent="0.35">
      <c r="B6" t="str">
        <f>PROPER(VLOOKUP(C6,Datenbank!B:AI,26,FALSE))</f>
        <v>153,51</v>
      </c>
      <c r="C6" s="131" t="s">
        <v>240</v>
      </c>
      <c r="D6" s="50" t="str">
        <f>PROPER(VLOOKUP(C6,Datenbank!B:C,2,FALSE))</f>
        <v>Northern Lights 2</v>
      </c>
      <c r="E6" s="1">
        <f>SUM(HOLDS!G13:W13)</f>
        <v>0</v>
      </c>
      <c r="F6" s="5">
        <f>$E6*Datenbank!H7</f>
        <v>0</v>
      </c>
      <c r="G6" s="5">
        <f>$E6*Datenbank!I7</f>
        <v>0</v>
      </c>
      <c r="H6" s="5">
        <f>$E6*Datenbank!J7</f>
        <v>0</v>
      </c>
      <c r="I6" s="5">
        <f>$E6*Datenbank!K7</f>
        <v>0</v>
      </c>
      <c r="J6" s="5">
        <f>$E6*Datenbank!L7</f>
        <v>0</v>
      </c>
      <c r="K6" s="5">
        <f>$E6*Datenbank!M7</f>
        <v>0</v>
      </c>
      <c r="L6" s="5">
        <f>$E6*Datenbank!N7</f>
        <v>0</v>
      </c>
      <c r="M6" s="5">
        <f>$E6*Datenbank!O7</f>
        <v>0</v>
      </c>
      <c r="N6" s="5">
        <f>$E6*Datenbank!P7</f>
        <v>0</v>
      </c>
      <c r="O6" s="5">
        <f>$E6*Datenbank!Q7</f>
        <v>0</v>
      </c>
      <c r="P6" s="5">
        <f>$E6*Datenbank!R7</f>
        <v>0</v>
      </c>
      <c r="Q6" s="5">
        <f>$E6*Datenbank!S7</f>
        <v>0</v>
      </c>
      <c r="R6" s="5">
        <f>$E6*Datenbank!T7</f>
        <v>0</v>
      </c>
      <c r="S6" s="5">
        <f>$E6*Datenbank!U7</f>
        <v>0</v>
      </c>
      <c r="T6" s="5">
        <f>$E6*Datenbank!V7</f>
        <v>0</v>
      </c>
      <c r="U6" s="5">
        <f>$E6*Datenbank!W7</f>
        <v>0</v>
      </c>
      <c r="V6" s="5">
        <f>$E6*Datenbank!X7</f>
        <v>0</v>
      </c>
      <c r="Y6">
        <f>HOLDS!G13*HOLDS!$E13</f>
        <v>0</v>
      </c>
      <c r="Z6">
        <f>HOLDS!H13*HOLDS!$E13</f>
        <v>0</v>
      </c>
      <c r="AA6">
        <f>HOLDS!I13*HOLDS!$E13</f>
        <v>0</v>
      </c>
      <c r="AB6">
        <f>HOLDS!J13*HOLDS!$E13</f>
        <v>0</v>
      </c>
      <c r="AC6">
        <f>HOLDS!K13*HOLDS!$E13</f>
        <v>0</v>
      </c>
      <c r="AD6">
        <f>HOLDS!L13*HOLDS!$E13</f>
        <v>0</v>
      </c>
      <c r="AE6">
        <f>HOLDS!M13*HOLDS!$E13</f>
        <v>0</v>
      </c>
      <c r="AF6">
        <f>HOLDS!N13*HOLDS!$E13</f>
        <v>0</v>
      </c>
      <c r="AG6">
        <f>HOLDS!O13*HOLDS!$E13</f>
        <v>0</v>
      </c>
      <c r="AH6">
        <f>HOLDS!P13*HOLDS!$E13</f>
        <v>0</v>
      </c>
      <c r="AI6">
        <f>HOLDS!Q13*HOLDS!$E13</f>
        <v>0</v>
      </c>
      <c r="AJ6">
        <f>HOLDS!R13*HOLDS!$E13</f>
        <v>0</v>
      </c>
      <c r="AK6">
        <f>HOLDS!S13*HOLDS!$E13</f>
        <v>0</v>
      </c>
      <c r="AL6">
        <f>HOLDS!T13*HOLDS!$E13</f>
        <v>0</v>
      </c>
      <c r="AM6">
        <f>HOLDS!U13*HOLDS!$E13</f>
        <v>0</v>
      </c>
      <c r="AN6">
        <f>HOLDS!V13*HOLDS!$E13</f>
        <v>0</v>
      </c>
      <c r="AO6">
        <f>HOLDS!W13*HOLDS!$E13</f>
        <v>0</v>
      </c>
      <c r="AR6">
        <f>SUM(HOLDS!G13:W13)*Datenbank!AA7</f>
        <v>0</v>
      </c>
      <c r="AS6">
        <f>SUM(HOLDS!G13:W13)*Datenbank!AC7</f>
        <v>0</v>
      </c>
      <c r="AV6">
        <f>SUM(HOLDS!G13:W13)*Datenbank!AF7</f>
        <v>0</v>
      </c>
    </row>
    <row r="7" spans="2:48" ht="19.5" thickBot="1" x14ac:dyDescent="0.35">
      <c r="B7" t="str">
        <f>PROPER(VLOOKUP(C7,Datenbank!B:AI,26,FALSE))</f>
        <v>101,15</v>
      </c>
      <c r="C7" s="131" t="s">
        <v>241</v>
      </c>
      <c r="D7" s="50" t="str">
        <f>PROPER(VLOOKUP(C7,Datenbank!B:C,2,FALSE))</f>
        <v>Northern Lights 3</v>
      </c>
      <c r="E7" s="1">
        <f>SUM(HOLDS!G14:W14)</f>
        <v>0</v>
      </c>
      <c r="F7" s="5">
        <f>$E7*Datenbank!H8</f>
        <v>0</v>
      </c>
      <c r="G7" s="5">
        <f>$E7*Datenbank!I8</f>
        <v>0</v>
      </c>
      <c r="H7" s="5">
        <f>$E7*Datenbank!J8</f>
        <v>0</v>
      </c>
      <c r="I7" s="5">
        <f>$E7*Datenbank!K8</f>
        <v>0</v>
      </c>
      <c r="J7" s="5">
        <f>$E7*Datenbank!L8</f>
        <v>0</v>
      </c>
      <c r="K7" s="5">
        <f>$E7*Datenbank!M8</f>
        <v>0</v>
      </c>
      <c r="L7" s="5">
        <f>$E7*Datenbank!N8</f>
        <v>0</v>
      </c>
      <c r="M7" s="5">
        <f>$E7*Datenbank!O8</f>
        <v>0</v>
      </c>
      <c r="N7" s="5">
        <f>$E7*Datenbank!P8</f>
        <v>0</v>
      </c>
      <c r="O7" s="5">
        <f>$E7*Datenbank!Q8</f>
        <v>0</v>
      </c>
      <c r="P7" s="5">
        <f>$E7*Datenbank!R8</f>
        <v>0</v>
      </c>
      <c r="Q7" s="5">
        <f>$E7*Datenbank!S8</f>
        <v>0</v>
      </c>
      <c r="R7" s="5">
        <f>$E7*Datenbank!T8</f>
        <v>0</v>
      </c>
      <c r="S7" s="5">
        <f>$E7*Datenbank!U8</f>
        <v>0</v>
      </c>
      <c r="T7" s="5">
        <f>$E7*Datenbank!V8</f>
        <v>0</v>
      </c>
      <c r="U7" s="5">
        <f>$E7*Datenbank!W8</f>
        <v>0</v>
      </c>
      <c r="V7" s="5">
        <f>$E7*Datenbank!X8</f>
        <v>0</v>
      </c>
      <c r="Y7">
        <f>HOLDS!G14*HOLDS!$E14</f>
        <v>0</v>
      </c>
      <c r="Z7">
        <f>HOLDS!H14*HOLDS!$E14</f>
        <v>0</v>
      </c>
      <c r="AA7">
        <f>HOLDS!I14*HOLDS!$E14</f>
        <v>0</v>
      </c>
      <c r="AB7">
        <f>HOLDS!J14*HOLDS!$E14</f>
        <v>0</v>
      </c>
      <c r="AC7">
        <f>HOLDS!K14*HOLDS!$E14</f>
        <v>0</v>
      </c>
      <c r="AD7">
        <f>HOLDS!L14*HOLDS!$E14</f>
        <v>0</v>
      </c>
      <c r="AE7">
        <f>HOLDS!M14*HOLDS!$E14</f>
        <v>0</v>
      </c>
      <c r="AF7">
        <f>HOLDS!N14*HOLDS!$E14</f>
        <v>0</v>
      </c>
      <c r="AG7">
        <f>HOLDS!O14*HOLDS!$E14</f>
        <v>0</v>
      </c>
      <c r="AH7">
        <f>HOLDS!P14*HOLDS!$E14</f>
        <v>0</v>
      </c>
      <c r="AI7">
        <f>HOLDS!Q14*HOLDS!$E14</f>
        <v>0</v>
      </c>
      <c r="AJ7">
        <f>HOLDS!R14*HOLDS!$E14</f>
        <v>0</v>
      </c>
      <c r="AK7">
        <f>HOLDS!S14*HOLDS!$E14</f>
        <v>0</v>
      </c>
      <c r="AL7">
        <f>HOLDS!T14*HOLDS!$E14</f>
        <v>0</v>
      </c>
      <c r="AM7">
        <f>HOLDS!U14*HOLDS!$E14</f>
        <v>0</v>
      </c>
      <c r="AN7">
        <f>HOLDS!V14*HOLDS!$E14</f>
        <v>0</v>
      </c>
      <c r="AO7">
        <f>HOLDS!W14*HOLDS!$E14</f>
        <v>0</v>
      </c>
      <c r="AR7">
        <f>SUM(HOLDS!G14:W14)*Datenbank!AA8</f>
        <v>0</v>
      </c>
      <c r="AS7">
        <f>SUM(HOLDS!G14:W14)*Datenbank!AC8</f>
        <v>0</v>
      </c>
      <c r="AV7">
        <f>SUM(HOLDS!G14:W14)*Datenbank!AF8</f>
        <v>0</v>
      </c>
    </row>
    <row r="8" spans="2:48" ht="19.5" thickBot="1" x14ac:dyDescent="0.35">
      <c r="B8" t="str">
        <f>PROPER(VLOOKUP(C8,Datenbank!B:AI,26,FALSE))</f>
        <v>138,04</v>
      </c>
      <c r="C8" s="131" t="s">
        <v>242</v>
      </c>
      <c r="D8" s="50" t="str">
        <f>PROPER(VLOOKUP(C8,Datenbank!B:C,2,FALSE))</f>
        <v>Northern Lights 4</v>
      </c>
      <c r="E8" s="1">
        <f>SUM(HOLDS!G15:W15)</f>
        <v>0</v>
      </c>
      <c r="F8" s="5">
        <f>$E8*Datenbank!H9</f>
        <v>0</v>
      </c>
      <c r="G8" s="5">
        <f>$E8*Datenbank!I9</f>
        <v>0</v>
      </c>
      <c r="H8" s="5">
        <f>$E8*Datenbank!J9</f>
        <v>0</v>
      </c>
      <c r="I8" s="5">
        <f>$E8*Datenbank!K9</f>
        <v>0</v>
      </c>
      <c r="J8" s="5">
        <f>$E8*Datenbank!L9</f>
        <v>0</v>
      </c>
      <c r="K8" s="5">
        <f>$E8*Datenbank!M9</f>
        <v>0</v>
      </c>
      <c r="L8" s="5">
        <f>$E8*Datenbank!N9</f>
        <v>0</v>
      </c>
      <c r="M8" s="5">
        <f>$E8*Datenbank!O9</f>
        <v>0</v>
      </c>
      <c r="N8" s="5">
        <f>$E8*Datenbank!P9</f>
        <v>0</v>
      </c>
      <c r="O8" s="5">
        <f>$E8*Datenbank!Q9</f>
        <v>0</v>
      </c>
      <c r="P8" s="5">
        <f>$E8*Datenbank!R9</f>
        <v>0</v>
      </c>
      <c r="Q8" s="5">
        <f>$E8*Datenbank!S9</f>
        <v>0</v>
      </c>
      <c r="R8" s="5">
        <f>$E8*Datenbank!T9</f>
        <v>0</v>
      </c>
      <c r="S8" s="5">
        <f>$E8*Datenbank!U9</f>
        <v>0</v>
      </c>
      <c r="T8" s="5">
        <f>$E8*Datenbank!V9</f>
        <v>0</v>
      </c>
      <c r="U8" s="5">
        <f>$E8*Datenbank!W9</f>
        <v>0</v>
      </c>
      <c r="V8" s="5">
        <f>$E8*Datenbank!X9</f>
        <v>0</v>
      </c>
      <c r="Y8">
        <f>HOLDS!G15*HOLDS!$E15</f>
        <v>0</v>
      </c>
      <c r="Z8">
        <f>HOLDS!H15*HOLDS!$E15</f>
        <v>0</v>
      </c>
      <c r="AA8">
        <f>HOLDS!I15*HOLDS!$E15</f>
        <v>0</v>
      </c>
      <c r="AB8">
        <f>HOLDS!J15*HOLDS!$E15</f>
        <v>0</v>
      </c>
      <c r="AC8">
        <f>HOLDS!K15*HOLDS!$E15</f>
        <v>0</v>
      </c>
      <c r="AD8">
        <f>HOLDS!L15*HOLDS!$E15</f>
        <v>0</v>
      </c>
      <c r="AE8">
        <f>HOLDS!M15*HOLDS!$E15</f>
        <v>0</v>
      </c>
      <c r="AF8">
        <f>HOLDS!N15*HOLDS!$E15</f>
        <v>0</v>
      </c>
      <c r="AG8">
        <f>HOLDS!O15*HOLDS!$E15</f>
        <v>0</v>
      </c>
      <c r="AH8">
        <f>HOLDS!P15*HOLDS!$E15</f>
        <v>0</v>
      </c>
      <c r="AI8">
        <f>HOLDS!Q15*HOLDS!$E15</f>
        <v>0</v>
      </c>
      <c r="AJ8">
        <f>HOLDS!R15*HOLDS!$E15</f>
        <v>0</v>
      </c>
      <c r="AK8">
        <f>HOLDS!S15*HOLDS!$E15</f>
        <v>0</v>
      </c>
      <c r="AL8">
        <f>HOLDS!T15*HOLDS!$E15</f>
        <v>0</v>
      </c>
      <c r="AM8">
        <f>HOLDS!U15*HOLDS!$E15</f>
        <v>0</v>
      </c>
      <c r="AN8">
        <f>HOLDS!V15*HOLDS!$E15</f>
        <v>0</v>
      </c>
      <c r="AO8">
        <f>HOLDS!W15*HOLDS!$E15</f>
        <v>0</v>
      </c>
      <c r="AR8">
        <f>SUM(HOLDS!G15:W15)*Datenbank!AA9</f>
        <v>0</v>
      </c>
      <c r="AS8">
        <f>SUM(HOLDS!G15:W15)*Datenbank!AC9</f>
        <v>0</v>
      </c>
      <c r="AV8">
        <f>SUM(HOLDS!G15:W15)*Datenbank!AF9</f>
        <v>0</v>
      </c>
    </row>
    <row r="9" spans="2:48" ht="19.5" thickBot="1" x14ac:dyDescent="0.35">
      <c r="B9" t="str">
        <f>PROPER(VLOOKUP(C9,Datenbank!B:AI,26,FALSE))</f>
        <v>80,92</v>
      </c>
      <c r="C9" s="131" t="s">
        <v>245</v>
      </c>
      <c r="D9" s="50" t="str">
        <f>PROPER(VLOOKUP(C9,Datenbank!B:C,2,FALSE))</f>
        <v>Northern Lights 5</v>
      </c>
      <c r="E9" s="1">
        <f>SUM(HOLDS!G16:W16)</f>
        <v>0</v>
      </c>
      <c r="F9" s="5">
        <f>$E9*Datenbank!H10</f>
        <v>0</v>
      </c>
      <c r="G9" s="5">
        <f>$E9*Datenbank!I10</f>
        <v>0</v>
      </c>
      <c r="H9" s="5">
        <f>$E9*Datenbank!J10</f>
        <v>0</v>
      </c>
      <c r="I9" s="5">
        <f>$E9*Datenbank!K10</f>
        <v>0</v>
      </c>
      <c r="J9" s="5">
        <f>$E9*Datenbank!L10</f>
        <v>0</v>
      </c>
      <c r="K9" s="5">
        <f>$E9*Datenbank!M10</f>
        <v>0</v>
      </c>
      <c r="L9" s="5">
        <f>$E9*Datenbank!N10</f>
        <v>0</v>
      </c>
      <c r="M9" s="5">
        <f>$E9*Datenbank!O10</f>
        <v>0</v>
      </c>
      <c r="N9" s="5">
        <f>$E9*Datenbank!P10</f>
        <v>0</v>
      </c>
      <c r="O9" s="5">
        <f>$E9*Datenbank!Q10</f>
        <v>0</v>
      </c>
      <c r="P9" s="5">
        <f>$E9*Datenbank!R10</f>
        <v>0</v>
      </c>
      <c r="Q9" s="5">
        <f>$E9*Datenbank!S10</f>
        <v>0</v>
      </c>
      <c r="R9" s="5">
        <f>$E9*Datenbank!T10</f>
        <v>0</v>
      </c>
      <c r="S9" s="5">
        <f>$E9*Datenbank!U10</f>
        <v>0</v>
      </c>
      <c r="T9" s="5">
        <f>$E9*Datenbank!V10</f>
        <v>0</v>
      </c>
      <c r="U9" s="5">
        <f>$E9*Datenbank!W10</f>
        <v>0</v>
      </c>
      <c r="V9" s="5">
        <f>$E9*Datenbank!X10</f>
        <v>0</v>
      </c>
      <c r="Y9">
        <f>HOLDS!G16*HOLDS!$E16</f>
        <v>0</v>
      </c>
      <c r="Z9">
        <f>HOLDS!H16*HOLDS!$E16</f>
        <v>0</v>
      </c>
      <c r="AA9">
        <f>HOLDS!I16*HOLDS!$E16</f>
        <v>0</v>
      </c>
      <c r="AB9">
        <f>HOLDS!J16*HOLDS!$E16</f>
        <v>0</v>
      </c>
      <c r="AC9">
        <f>HOLDS!K16*HOLDS!$E16</f>
        <v>0</v>
      </c>
      <c r="AD9">
        <f>HOLDS!L16*HOLDS!$E16</f>
        <v>0</v>
      </c>
      <c r="AE9">
        <f>HOLDS!M16*HOLDS!$E16</f>
        <v>0</v>
      </c>
      <c r="AF9">
        <f>HOLDS!N16*HOLDS!$E16</f>
        <v>0</v>
      </c>
      <c r="AG9">
        <f>HOLDS!O16*HOLDS!$E16</f>
        <v>0</v>
      </c>
      <c r="AH9">
        <f>HOLDS!P16*HOLDS!$E16</f>
        <v>0</v>
      </c>
      <c r="AI9">
        <f>HOLDS!Q16*HOLDS!$E16</f>
        <v>0</v>
      </c>
      <c r="AJ9">
        <f>HOLDS!R16*HOLDS!$E16</f>
        <v>0</v>
      </c>
      <c r="AK9">
        <f>HOLDS!S16*HOLDS!$E16</f>
        <v>0</v>
      </c>
      <c r="AL9">
        <f>HOLDS!T16*HOLDS!$E16</f>
        <v>0</v>
      </c>
      <c r="AM9">
        <f>HOLDS!U16*HOLDS!$E16</f>
        <v>0</v>
      </c>
      <c r="AN9">
        <f>HOLDS!V16*HOLDS!$E16</f>
        <v>0</v>
      </c>
      <c r="AO9">
        <f>HOLDS!W16*HOLDS!$E16</f>
        <v>0</v>
      </c>
      <c r="AR9">
        <f>SUM(HOLDS!G16:W16)*Datenbank!AA10</f>
        <v>0</v>
      </c>
      <c r="AS9">
        <f>SUM(HOLDS!G16:W16)*Datenbank!AC10</f>
        <v>0</v>
      </c>
      <c r="AV9">
        <f>SUM(HOLDS!G16:W16)*Datenbank!AF10</f>
        <v>0</v>
      </c>
    </row>
    <row r="10" spans="2:48" ht="19.5" thickBot="1" x14ac:dyDescent="0.35">
      <c r="B10" t="str">
        <f>PROPER(VLOOKUP(C10,Datenbank!B:AI,26,FALSE))</f>
        <v>95,2</v>
      </c>
      <c r="C10" s="131" t="s">
        <v>246</v>
      </c>
      <c r="D10" s="50" t="str">
        <f>PROPER(VLOOKUP(C10,Datenbank!B:C,2,FALSE))</f>
        <v>Northern Lights 6</v>
      </c>
      <c r="E10" s="1">
        <f>SUM(HOLDS!G17:W17)</f>
        <v>0</v>
      </c>
      <c r="F10" s="5">
        <f>$E10*Datenbank!H11</f>
        <v>0</v>
      </c>
      <c r="G10" s="5">
        <f>$E10*Datenbank!I11</f>
        <v>0</v>
      </c>
      <c r="H10" s="5">
        <f>$E10*Datenbank!J11</f>
        <v>0</v>
      </c>
      <c r="I10" s="5">
        <f>$E10*Datenbank!K11</f>
        <v>0</v>
      </c>
      <c r="J10" s="5">
        <f>$E10*Datenbank!L11</f>
        <v>0</v>
      </c>
      <c r="K10" s="5">
        <f>$E10*Datenbank!M11</f>
        <v>0</v>
      </c>
      <c r="L10" s="5">
        <f>$E10*Datenbank!N11</f>
        <v>0</v>
      </c>
      <c r="M10" s="5">
        <f>$E10*Datenbank!O11</f>
        <v>0</v>
      </c>
      <c r="N10" s="5">
        <f>$E10*Datenbank!P11</f>
        <v>0</v>
      </c>
      <c r="O10" s="5">
        <f>$E10*Datenbank!Q11</f>
        <v>0</v>
      </c>
      <c r="P10" s="5">
        <f>$E10*Datenbank!R11</f>
        <v>0</v>
      </c>
      <c r="Q10" s="5">
        <f>$E10*Datenbank!S11</f>
        <v>0</v>
      </c>
      <c r="R10" s="5">
        <f>$E10*Datenbank!T11</f>
        <v>0</v>
      </c>
      <c r="S10" s="5">
        <f>$E10*Datenbank!U11</f>
        <v>0</v>
      </c>
      <c r="T10" s="5">
        <f>$E10*Datenbank!V11</f>
        <v>0</v>
      </c>
      <c r="U10" s="5">
        <f>$E10*Datenbank!W11</f>
        <v>0</v>
      </c>
      <c r="V10" s="5">
        <f>$E10*Datenbank!X11</f>
        <v>0</v>
      </c>
      <c r="Y10">
        <f>HOLDS!G17*HOLDS!$E17</f>
        <v>0</v>
      </c>
      <c r="Z10">
        <f>HOLDS!H17*HOLDS!$E17</f>
        <v>0</v>
      </c>
      <c r="AA10">
        <f>HOLDS!I17*HOLDS!$E17</f>
        <v>0</v>
      </c>
      <c r="AB10">
        <f>HOLDS!J17*HOLDS!$E17</f>
        <v>0</v>
      </c>
      <c r="AC10">
        <f>HOLDS!K17*HOLDS!$E17</f>
        <v>0</v>
      </c>
      <c r="AD10">
        <f>HOLDS!L17*HOLDS!$E17</f>
        <v>0</v>
      </c>
      <c r="AE10">
        <f>HOLDS!M17*HOLDS!$E17</f>
        <v>0</v>
      </c>
      <c r="AF10">
        <f>HOLDS!N17*HOLDS!$E17</f>
        <v>0</v>
      </c>
      <c r="AG10">
        <f>HOLDS!O17*HOLDS!$E17</f>
        <v>0</v>
      </c>
      <c r="AH10">
        <f>HOLDS!P17*HOLDS!$E17</f>
        <v>0</v>
      </c>
      <c r="AI10">
        <f>HOLDS!Q17*HOLDS!$E17</f>
        <v>0</v>
      </c>
      <c r="AJ10">
        <f>HOLDS!R17*HOLDS!$E17</f>
        <v>0</v>
      </c>
      <c r="AK10">
        <f>HOLDS!S17*HOLDS!$E17</f>
        <v>0</v>
      </c>
      <c r="AL10">
        <f>HOLDS!T17*HOLDS!$E17</f>
        <v>0</v>
      </c>
      <c r="AM10">
        <f>HOLDS!U17*HOLDS!$E17</f>
        <v>0</v>
      </c>
      <c r="AN10">
        <f>HOLDS!V17*HOLDS!$E17</f>
        <v>0</v>
      </c>
      <c r="AO10">
        <f>HOLDS!W17*HOLDS!$E17</f>
        <v>0</v>
      </c>
      <c r="AR10">
        <f>SUM(HOLDS!G17:W17)*Datenbank!AA11</f>
        <v>0</v>
      </c>
      <c r="AS10">
        <f>SUM(HOLDS!G17:W17)*Datenbank!AC11</f>
        <v>0</v>
      </c>
      <c r="AV10">
        <f>SUM(HOLDS!G17:W17)*Datenbank!AF11</f>
        <v>0</v>
      </c>
    </row>
    <row r="11" spans="2:48" ht="19.5" thickBot="1" x14ac:dyDescent="0.35">
      <c r="B11" t="str">
        <f>PROPER(VLOOKUP(C11,Datenbank!B:AI,26,FALSE))</f>
        <v>52,36</v>
      </c>
      <c r="C11" s="131" t="s">
        <v>247</v>
      </c>
      <c r="D11" s="50" t="str">
        <f>PROPER(VLOOKUP(C11,Datenbank!B:C,2,FALSE))</f>
        <v>Northern Lights 7</v>
      </c>
      <c r="E11" s="1">
        <f>SUM(HOLDS!G18:W18)</f>
        <v>0</v>
      </c>
      <c r="F11" s="5">
        <f>$E11*Datenbank!H12</f>
        <v>0</v>
      </c>
      <c r="G11" s="5">
        <f>$E11*Datenbank!I12</f>
        <v>0</v>
      </c>
      <c r="H11" s="5">
        <f>$E11*Datenbank!J12</f>
        <v>0</v>
      </c>
      <c r="I11" s="5">
        <f>$E11*Datenbank!K12</f>
        <v>0</v>
      </c>
      <c r="J11" s="5">
        <f>$E11*Datenbank!L12</f>
        <v>0</v>
      </c>
      <c r="K11" s="5">
        <f>$E11*Datenbank!M12</f>
        <v>0</v>
      </c>
      <c r="L11" s="5">
        <f>$E11*Datenbank!N12</f>
        <v>0</v>
      </c>
      <c r="M11" s="5">
        <f>$E11*Datenbank!O12</f>
        <v>0</v>
      </c>
      <c r="N11" s="5">
        <f>$E11*Datenbank!P12</f>
        <v>0</v>
      </c>
      <c r="O11" s="5">
        <f>$E11*Datenbank!Q12</f>
        <v>0</v>
      </c>
      <c r="P11" s="5">
        <f>$E11*Datenbank!R12</f>
        <v>0</v>
      </c>
      <c r="Q11" s="5">
        <f>$E11*Datenbank!S12</f>
        <v>0</v>
      </c>
      <c r="R11" s="5">
        <f>$E11*Datenbank!T12</f>
        <v>0</v>
      </c>
      <c r="S11" s="5">
        <f>$E11*Datenbank!U12</f>
        <v>0</v>
      </c>
      <c r="T11" s="5">
        <f>$E11*Datenbank!V12</f>
        <v>0</v>
      </c>
      <c r="U11" s="5">
        <f>$E11*Datenbank!W12</f>
        <v>0</v>
      </c>
      <c r="V11" s="5">
        <f>$E11*Datenbank!X12</f>
        <v>0</v>
      </c>
      <c r="Y11">
        <f>HOLDS!G18*HOLDS!$E18</f>
        <v>0</v>
      </c>
      <c r="Z11">
        <f>HOLDS!H18*HOLDS!$E18</f>
        <v>0</v>
      </c>
      <c r="AA11">
        <f>HOLDS!I18*HOLDS!$E18</f>
        <v>0</v>
      </c>
      <c r="AB11">
        <f>HOLDS!J18*HOLDS!$E18</f>
        <v>0</v>
      </c>
      <c r="AC11">
        <f>HOLDS!K18*HOLDS!$E18</f>
        <v>0</v>
      </c>
      <c r="AD11">
        <f>HOLDS!L18*HOLDS!$E18</f>
        <v>0</v>
      </c>
      <c r="AE11">
        <f>HOLDS!M18*HOLDS!$E18</f>
        <v>0</v>
      </c>
      <c r="AF11">
        <f>HOLDS!N18*HOLDS!$E18</f>
        <v>0</v>
      </c>
      <c r="AG11">
        <f>HOLDS!O18*HOLDS!$E18</f>
        <v>0</v>
      </c>
      <c r="AH11">
        <f>HOLDS!P18*HOLDS!$E18</f>
        <v>0</v>
      </c>
      <c r="AI11">
        <f>HOLDS!Q18*HOLDS!$E18</f>
        <v>0</v>
      </c>
      <c r="AJ11">
        <f>HOLDS!R18*HOLDS!$E18</f>
        <v>0</v>
      </c>
      <c r="AK11">
        <f>HOLDS!S18*HOLDS!$E18</f>
        <v>0</v>
      </c>
      <c r="AL11">
        <f>HOLDS!T18*HOLDS!$E18</f>
        <v>0</v>
      </c>
      <c r="AM11">
        <f>HOLDS!U18*HOLDS!$E18</f>
        <v>0</v>
      </c>
      <c r="AN11">
        <f>HOLDS!V18*HOLDS!$E18</f>
        <v>0</v>
      </c>
      <c r="AO11">
        <f>HOLDS!W18*HOLDS!$E18</f>
        <v>0</v>
      </c>
      <c r="AR11">
        <f>SUM(HOLDS!G18:W18)*Datenbank!AA12</f>
        <v>0</v>
      </c>
      <c r="AS11">
        <f>SUM(HOLDS!G18:W18)*Datenbank!AC12</f>
        <v>0</v>
      </c>
      <c r="AV11">
        <f>SUM(HOLDS!G18:W18)*Datenbank!AF12</f>
        <v>0</v>
      </c>
    </row>
    <row r="12" spans="2:48" ht="19.5" thickBot="1" x14ac:dyDescent="0.35">
      <c r="B12" t="str">
        <f>PROPER(VLOOKUP(C12,Datenbank!B:AI,26,FALSE))</f>
        <v>52,36</v>
      </c>
      <c r="C12" s="131" t="s">
        <v>248</v>
      </c>
      <c r="D12" s="50" t="str">
        <f>PROPER(VLOOKUP(C12,Datenbank!B:C,2,FALSE))</f>
        <v>Northern Lights 8</v>
      </c>
      <c r="E12" s="1">
        <f>SUM(HOLDS!G19:W19)</f>
        <v>0</v>
      </c>
      <c r="F12" s="5">
        <f>$E12*Datenbank!H13</f>
        <v>0</v>
      </c>
      <c r="G12" s="5">
        <f>$E12*Datenbank!I13</f>
        <v>0</v>
      </c>
      <c r="H12" s="5">
        <f>$E12*Datenbank!J13</f>
        <v>0</v>
      </c>
      <c r="I12" s="5">
        <f>$E12*Datenbank!K13</f>
        <v>0</v>
      </c>
      <c r="J12" s="5">
        <f>$E12*Datenbank!L13</f>
        <v>0</v>
      </c>
      <c r="K12" s="5">
        <f>$E12*Datenbank!M13</f>
        <v>0</v>
      </c>
      <c r="L12" s="5">
        <f>$E12*Datenbank!N13</f>
        <v>0</v>
      </c>
      <c r="M12" s="5">
        <f>$E12*Datenbank!O13</f>
        <v>0</v>
      </c>
      <c r="N12" s="5">
        <f>$E12*Datenbank!P13</f>
        <v>0</v>
      </c>
      <c r="O12" s="5">
        <f>$E12*Datenbank!Q13</f>
        <v>0</v>
      </c>
      <c r="P12" s="5">
        <f>$E12*Datenbank!R13</f>
        <v>0</v>
      </c>
      <c r="Q12" s="5">
        <f>$E12*Datenbank!S13</f>
        <v>0</v>
      </c>
      <c r="R12" s="5">
        <f>$E12*Datenbank!T13</f>
        <v>0</v>
      </c>
      <c r="S12" s="5">
        <f>$E12*Datenbank!U13</f>
        <v>0</v>
      </c>
      <c r="T12" s="5">
        <f>$E12*Datenbank!V13</f>
        <v>0</v>
      </c>
      <c r="U12" s="5">
        <f>$E12*Datenbank!W13</f>
        <v>0</v>
      </c>
      <c r="V12" s="5">
        <f>$E12*Datenbank!X13</f>
        <v>0</v>
      </c>
      <c r="Y12">
        <f>HOLDS!G19*HOLDS!$E19</f>
        <v>0</v>
      </c>
      <c r="Z12">
        <f>HOLDS!H19*HOLDS!$E19</f>
        <v>0</v>
      </c>
      <c r="AA12">
        <f>HOLDS!I19*HOLDS!$E19</f>
        <v>0</v>
      </c>
      <c r="AB12">
        <f>HOLDS!J19*HOLDS!$E19</f>
        <v>0</v>
      </c>
      <c r="AC12">
        <f>HOLDS!K19*HOLDS!$E19</f>
        <v>0</v>
      </c>
      <c r="AD12">
        <f>HOLDS!L19*HOLDS!$E19</f>
        <v>0</v>
      </c>
      <c r="AE12">
        <f>HOLDS!M19*HOLDS!$E19</f>
        <v>0</v>
      </c>
      <c r="AF12">
        <f>HOLDS!N19*HOLDS!$E19</f>
        <v>0</v>
      </c>
      <c r="AG12">
        <f>HOLDS!O19*HOLDS!$E19</f>
        <v>0</v>
      </c>
      <c r="AH12">
        <f>HOLDS!P19*HOLDS!$E19</f>
        <v>0</v>
      </c>
      <c r="AI12">
        <f>HOLDS!Q19*HOLDS!$E19</f>
        <v>0</v>
      </c>
      <c r="AJ12">
        <f>HOLDS!R19*HOLDS!$E19</f>
        <v>0</v>
      </c>
      <c r="AK12">
        <f>HOLDS!S19*HOLDS!$E19</f>
        <v>0</v>
      </c>
      <c r="AL12">
        <f>HOLDS!T19*HOLDS!$E19</f>
        <v>0</v>
      </c>
      <c r="AM12">
        <f>HOLDS!U19*HOLDS!$E19</f>
        <v>0</v>
      </c>
      <c r="AN12">
        <f>HOLDS!V19*HOLDS!$E19</f>
        <v>0</v>
      </c>
      <c r="AO12">
        <f>HOLDS!W19*HOLDS!$E19</f>
        <v>0</v>
      </c>
      <c r="AR12">
        <f>SUM(HOLDS!G19:W19)*Datenbank!AA13</f>
        <v>0</v>
      </c>
      <c r="AS12">
        <f>SUM(HOLDS!G19:W19)*Datenbank!AC13</f>
        <v>0</v>
      </c>
      <c r="AV12">
        <f>SUM(HOLDS!G19:W19)*Datenbank!AF13</f>
        <v>0</v>
      </c>
    </row>
    <row r="13" spans="2:48" ht="19.5" thickBot="1" x14ac:dyDescent="0.35">
      <c r="B13" t="str">
        <f>PROPER(VLOOKUP(C13,Datenbank!B:AI,26,FALSE))</f>
        <v>52,36</v>
      </c>
      <c r="C13" s="131" t="s">
        <v>249</v>
      </c>
      <c r="D13" s="50" t="str">
        <f>PROPER(VLOOKUP(C13,Datenbank!B:C,2,FALSE))</f>
        <v>Northern Lights 9</v>
      </c>
      <c r="E13" s="1">
        <f>SUM(HOLDS!G20:W20)</f>
        <v>0</v>
      </c>
      <c r="F13" s="5">
        <f>$E13*Datenbank!H14</f>
        <v>0</v>
      </c>
      <c r="G13" s="5">
        <f>$E13*Datenbank!I14</f>
        <v>0</v>
      </c>
      <c r="H13" s="5">
        <f>$E13*Datenbank!J14</f>
        <v>0</v>
      </c>
      <c r="I13" s="5">
        <f>$E13*Datenbank!K14</f>
        <v>0</v>
      </c>
      <c r="J13" s="5">
        <f>$E13*Datenbank!L14</f>
        <v>0</v>
      </c>
      <c r="K13" s="5">
        <f>$E13*Datenbank!M14</f>
        <v>0</v>
      </c>
      <c r="L13" s="5">
        <f>$E13*Datenbank!N14</f>
        <v>0</v>
      </c>
      <c r="M13" s="5">
        <f>$E13*Datenbank!O14</f>
        <v>0</v>
      </c>
      <c r="N13" s="5">
        <f>$E13*Datenbank!P14</f>
        <v>0</v>
      </c>
      <c r="O13" s="5">
        <f>$E13*Datenbank!Q14</f>
        <v>0</v>
      </c>
      <c r="P13" s="5">
        <f>$E13*Datenbank!R14</f>
        <v>0</v>
      </c>
      <c r="Q13" s="5">
        <f>$E13*Datenbank!S14</f>
        <v>0</v>
      </c>
      <c r="R13" s="5">
        <f>$E13*Datenbank!T14</f>
        <v>0</v>
      </c>
      <c r="S13" s="5">
        <f>$E13*Datenbank!U14</f>
        <v>0</v>
      </c>
      <c r="T13" s="5">
        <f>$E13*Datenbank!V14</f>
        <v>0</v>
      </c>
      <c r="U13" s="5">
        <f>$E13*Datenbank!W14</f>
        <v>0</v>
      </c>
      <c r="V13" s="5">
        <f>$E13*Datenbank!X14</f>
        <v>0</v>
      </c>
      <c r="Y13">
        <f>HOLDS!G20*HOLDS!$E20</f>
        <v>0</v>
      </c>
      <c r="Z13">
        <f>HOLDS!H20*HOLDS!$E20</f>
        <v>0</v>
      </c>
      <c r="AA13">
        <f>HOLDS!I20*HOLDS!$E20</f>
        <v>0</v>
      </c>
      <c r="AB13">
        <f>HOLDS!J20*HOLDS!$E20</f>
        <v>0</v>
      </c>
      <c r="AC13">
        <f>HOLDS!K20*HOLDS!$E20</f>
        <v>0</v>
      </c>
      <c r="AD13">
        <f>HOLDS!L20*HOLDS!$E20</f>
        <v>0</v>
      </c>
      <c r="AE13">
        <f>HOLDS!M20*HOLDS!$E20</f>
        <v>0</v>
      </c>
      <c r="AF13">
        <f>HOLDS!N20*HOLDS!$E20</f>
        <v>0</v>
      </c>
      <c r="AG13">
        <f>HOLDS!O20*HOLDS!$E20</f>
        <v>0</v>
      </c>
      <c r="AH13">
        <f>HOLDS!P20*HOLDS!$E20</f>
        <v>0</v>
      </c>
      <c r="AI13">
        <f>HOLDS!Q20*HOLDS!$E20</f>
        <v>0</v>
      </c>
      <c r="AJ13">
        <f>HOLDS!R20*HOLDS!$E20</f>
        <v>0</v>
      </c>
      <c r="AK13">
        <f>HOLDS!S20*HOLDS!$E20</f>
        <v>0</v>
      </c>
      <c r="AL13">
        <f>HOLDS!T20*HOLDS!$E20</f>
        <v>0</v>
      </c>
      <c r="AM13">
        <f>HOLDS!U20*HOLDS!$E20</f>
        <v>0</v>
      </c>
      <c r="AN13">
        <f>HOLDS!V20*HOLDS!$E20</f>
        <v>0</v>
      </c>
      <c r="AO13">
        <f>HOLDS!W20*HOLDS!$E20</f>
        <v>0</v>
      </c>
      <c r="AR13">
        <f>SUM(HOLDS!G20:W20)*Datenbank!AA14</f>
        <v>0</v>
      </c>
      <c r="AS13">
        <f>SUM(HOLDS!G20:W20)*Datenbank!AC14</f>
        <v>0</v>
      </c>
      <c r="AV13">
        <f>SUM(HOLDS!G20:W20)*Datenbank!AF14</f>
        <v>0</v>
      </c>
    </row>
    <row r="14" spans="2:48" ht="19.5" thickBot="1" x14ac:dyDescent="0.35">
      <c r="B14" t="str">
        <f>PROPER(VLOOKUP(C14,Datenbank!B:AI,26,FALSE))</f>
        <v>40,46</v>
      </c>
      <c r="C14" s="131" t="s">
        <v>250</v>
      </c>
      <c r="D14" s="50" t="str">
        <f>PROPER(VLOOKUP(C14,Datenbank!B:C,2,FALSE))</f>
        <v>Northern Lights 10</v>
      </c>
      <c r="E14" s="1">
        <f>SUM(HOLDS!G21:W21)</f>
        <v>0</v>
      </c>
      <c r="F14" s="5">
        <f>$E14*Datenbank!H15</f>
        <v>0</v>
      </c>
      <c r="G14" s="5">
        <f>$E14*Datenbank!I15</f>
        <v>0</v>
      </c>
      <c r="H14" s="5">
        <f>$E14*Datenbank!J15</f>
        <v>0</v>
      </c>
      <c r="I14" s="5">
        <f>$E14*Datenbank!K15</f>
        <v>0</v>
      </c>
      <c r="J14" s="5">
        <f>$E14*Datenbank!L15</f>
        <v>0</v>
      </c>
      <c r="K14" s="5">
        <f>$E14*Datenbank!M15</f>
        <v>0</v>
      </c>
      <c r="L14" s="5">
        <f>$E14*Datenbank!N15</f>
        <v>0</v>
      </c>
      <c r="M14" s="5">
        <f>$E14*Datenbank!O15</f>
        <v>0</v>
      </c>
      <c r="N14" s="5">
        <f>$E14*Datenbank!P15</f>
        <v>0</v>
      </c>
      <c r="O14" s="5">
        <f>$E14*Datenbank!Q15</f>
        <v>0</v>
      </c>
      <c r="P14" s="5">
        <f>$E14*Datenbank!R15</f>
        <v>0</v>
      </c>
      <c r="Q14" s="5">
        <f>$E14*Datenbank!S15</f>
        <v>0</v>
      </c>
      <c r="R14" s="5">
        <f>$E14*Datenbank!T15</f>
        <v>0</v>
      </c>
      <c r="S14" s="5">
        <f>$E14*Datenbank!U15</f>
        <v>0</v>
      </c>
      <c r="T14" s="5">
        <f>$E14*Datenbank!V15</f>
        <v>0</v>
      </c>
      <c r="U14" s="5">
        <f>$E14*Datenbank!W15</f>
        <v>0</v>
      </c>
      <c r="V14" s="5">
        <f>$E14*Datenbank!X15</f>
        <v>0</v>
      </c>
      <c r="Y14">
        <f>HOLDS!G21*HOLDS!$E21</f>
        <v>0</v>
      </c>
      <c r="Z14">
        <f>HOLDS!H21*HOLDS!$E21</f>
        <v>0</v>
      </c>
      <c r="AA14">
        <f>HOLDS!I21*HOLDS!$E21</f>
        <v>0</v>
      </c>
      <c r="AB14">
        <f>HOLDS!J21*HOLDS!$E21</f>
        <v>0</v>
      </c>
      <c r="AC14">
        <f>HOLDS!K21*HOLDS!$E21</f>
        <v>0</v>
      </c>
      <c r="AD14">
        <f>HOLDS!L21*HOLDS!$E21</f>
        <v>0</v>
      </c>
      <c r="AE14">
        <f>HOLDS!M21*HOLDS!$E21</f>
        <v>0</v>
      </c>
      <c r="AF14">
        <f>HOLDS!N21*HOLDS!$E21</f>
        <v>0</v>
      </c>
      <c r="AG14">
        <f>HOLDS!O21*HOLDS!$E21</f>
        <v>0</v>
      </c>
      <c r="AH14">
        <f>HOLDS!P21*HOLDS!$E21</f>
        <v>0</v>
      </c>
      <c r="AI14">
        <f>HOLDS!Q21*HOLDS!$E21</f>
        <v>0</v>
      </c>
      <c r="AJ14">
        <f>HOLDS!R21*HOLDS!$E21</f>
        <v>0</v>
      </c>
      <c r="AK14">
        <f>HOLDS!S21*HOLDS!$E21</f>
        <v>0</v>
      </c>
      <c r="AL14">
        <f>HOLDS!T21*HOLDS!$E21</f>
        <v>0</v>
      </c>
      <c r="AM14">
        <f>HOLDS!U21*HOLDS!$E21</f>
        <v>0</v>
      </c>
      <c r="AN14">
        <f>HOLDS!V21*HOLDS!$E21</f>
        <v>0</v>
      </c>
      <c r="AO14">
        <f>HOLDS!W21*HOLDS!$E21</f>
        <v>0</v>
      </c>
      <c r="AR14">
        <f>SUM(HOLDS!G21:W21)*Datenbank!AA15</f>
        <v>0</v>
      </c>
      <c r="AS14">
        <f>SUM(HOLDS!G21:W21)*Datenbank!AC15</f>
        <v>0</v>
      </c>
      <c r="AV14">
        <f>SUM(HOLDS!G21:W21)*Datenbank!AF15</f>
        <v>0</v>
      </c>
    </row>
    <row r="15" spans="2:48" ht="19.5" thickBot="1" x14ac:dyDescent="0.35">
      <c r="B15" t="str">
        <f>PROPER(VLOOKUP(C15,Datenbank!B:AI,26,FALSE))</f>
        <v>40,46</v>
      </c>
      <c r="C15" s="131" t="s">
        <v>251</v>
      </c>
      <c r="D15" s="50" t="str">
        <f>PROPER(VLOOKUP(C15,Datenbank!B:C,2,FALSE))</f>
        <v>Northern Lights 11</v>
      </c>
      <c r="E15" s="1">
        <f>SUM(HOLDS!G22:W22)</f>
        <v>0</v>
      </c>
      <c r="F15" s="5">
        <f>$E15*Datenbank!H16</f>
        <v>0</v>
      </c>
      <c r="G15" s="5">
        <f>$E15*Datenbank!I16</f>
        <v>0</v>
      </c>
      <c r="H15" s="5">
        <f>$E15*Datenbank!J16</f>
        <v>0</v>
      </c>
      <c r="I15" s="5">
        <f>$E15*Datenbank!K16</f>
        <v>0</v>
      </c>
      <c r="J15" s="5">
        <f>$E15*Datenbank!L16</f>
        <v>0</v>
      </c>
      <c r="K15" s="5">
        <f>$E15*Datenbank!M16</f>
        <v>0</v>
      </c>
      <c r="L15" s="5">
        <f>$E15*Datenbank!N16</f>
        <v>0</v>
      </c>
      <c r="M15" s="5">
        <f>$E15*Datenbank!O16</f>
        <v>0</v>
      </c>
      <c r="N15" s="5">
        <f>$E15*Datenbank!P16</f>
        <v>0</v>
      </c>
      <c r="O15" s="5">
        <f>$E15*Datenbank!Q16</f>
        <v>0</v>
      </c>
      <c r="P15" s="5">
        <f>$E15*Datenbank!R16</f>
        <v>0</v>
      </c>
      <c r="Q15" s="5">
        <f>$E15*Datenbank!S16</f>
        <v>0</v>
      </c>
      <c r="R15" s="5">
        <f>$E15*Datenbank!T16</f>
        <v>0</v>
      </c>
      <c r="S15" s="5">
        <f>$E15*Datenbank!U16</f>
        <v>0</v>
      </c>
      <c r="T15" s="5">
        <f>$E15*Datenbank!V16</f>
        <v>0</v>
      </c>
      <c r="U15" s="5">
        <f>$E15*Datenbank!W16</f>
        <v>0</v>
      </c>
      <c r="V15" s="5">
        <f>$E15*Datenbank!X16</f>
        <v>0</v>
      </c>
      <c r="Y15">
        <f>HOLDS!G22*HOLDS!$E22</f>
        <v>0</v>
      </c>
      <c r="Z15">
        <f>HOLDS!H22*HOLDS!$E22</f>
        <v>0</v>
      </c>
      <c r="AA15">
        <f>HOLDS!I22*HOLDS!$E22</f>
        <v>0</v>
      </c>
      <c r="AB15">
        <f>HOLDS!J22*HOLDS!$E22</f>
        <v>0</v>
      </c>
      <c r="AC15">
        <f>HOLDS!K22*HOLDS!$E22</f>
        <v>0</v>
      </c>
      <c r="AD15">
        <f>HOLDS!L22*HOLDS!$E22</f>
        <v>0</v>
      </c>
      <c r="AE15">
        <f>HOLDS!M22*HOLDS!$E22</f>
        <v>0</v>
      </c>
      <c r="AF15">
        <f>HOLDS!N22*HOLDS!$E22</f>
        <v>0</v>
      </c>
      <c r="AG15">
        <f>HOLDS!O22*HOLDS!$E22</f>
        <v>0</v>
      </c>
      <c r="AH15">
        <f>HOLDS!P22*HOLDS!$E22</f>
        <v>0</v>
      </c>
      <c r="AI15">
        <f>HOLDS!Q22*HOLDS!$E22</f>
        <v>0</v>
      </c>
      <c r="AJ15">
        <f>HOLDS!R22*HOLDS!$E22</f>
        <v>0</v>
      </c>
      <c r="AK15">
        <f>HOLDS!S22*HOLDS!$E22</f>
        <v>0</v>
      </c>
      <c r="AL15">
        <f>HOLDS!T22*HOLDS!$E22</f>
        <v>0</v>
      </c>
      <c r="AM15">
        <f>HOLDS!U22*HOLDS!$E22</f>
        <v>0</v>
      </c>
      <c r="AN15">
        <f>HOLDS!V22*HOLDS!$E22</f>
        <v>0</v>
      </c>
      <c r="AO15">
        <f>HOLDS!W22*HOLDS!$E22</f>
        <v>0</v>
      </c>
      <c r="AR15">
        <f>SUM(HOLDS!G22:W22)*Datenbank!AA16</f>
        <v>0</v>
      </c>
      <c r="AS15">
        <f>SUM(HOLDS!G22:W22)*Datenbank!AC16</f>
        <v>0</v>
      </c>
      <c r="AV15">
        <f>SUM(HOLDS!G22:W22)*Datenbank!AF16</f>
        <v>0</v>
      </c>
    </row>
    <row r="16" spans="2:48" ht="19.5" thickBot="1" x14ac:dyDescent="0.35">
      <c r="B16" t="str">
        <f>PROPER(VLOOKUP(C16,Datenbank!B:AI,26,FALSE))</f>
        <v>36,89</v>
      </c>
      <c r="C16" s="131" t="s">
        <v>252</v>
      </c>
      <c r="D16" s="50" t="str">
        <f>PROPER(VLOOKUP(C16,Datenbank!B:C,2,FALSE))</f>
        <v>Northern Lights 12</v>
      </c>
      <c r="E16" s="1">
        <f>SUM(HOLDS!G23:W23)</f>
        <v>0</v>
      </c>
      <c r="F16" s="5">
        <f>$E16*Datenbank!H17</f>
        <v>0</v>
      </c>
      <c r="G16" s="5">
        <f>$E16*Datenbank!I17</f>
        <v>0</v>
      </c>
      <c r="H16" s="5">
        <f>$E16*Datenbank!J17</f>
        <v>0</v>
      </c>
      <c r="I16" s="5">
        <f>$E16*Datenbank!K17</f>
        <v>0</v>
      </c>
      <c r="J16" s="5">
        <f>$E16*Datenbank!L17</f>
        <v>0</v>
      </c>
      <c r="K16" s="5">
        <f>$E16*Datenbank!M17</f>
        <v>0</v>
      </c>
      <c r="L16" s="5">
        <f>$E16*Datenbank!N17</f>
        <v>0</v>
      </c>
      <c r="M16" s="5">
        <f>$E16*Datenbank!O17</f>
        <v>0</v>
      </c>
      <c r="N16" s="5">
        <f>$E16*Datenbank!P17</f>
        <v>0</v>
      </c>
      <c r="O16" s="5">
        <f>$E16*Datenbank!Q17</f>
        <v>0</v>
      </c>
      <c r="P16" s="5">
        <f>$E16*Datenbank!R17</f>
        <v>0</v>
      </c>
      <c r="Q16" s="5">
        <f>$E16*Datenbank!S17</f>
        <v>0</v>
      </c>
      <c r="R16" s="5">
        <f>$E16*Datenbank!T17</f>
        <v>0</v>
      </c>
      <c r="S16" s="5">
        <f>$E16*Datenbank!U17</f>
        <v>0</v>
      </c>
      <c r="T16" s="5">
        <f>$E16*Datenbank!V17</f>
        <v>0</v>
      </c>
      <c r="U16" s="5">
        <f>$E16*Datenbank!W17</f>
        <v>0</v>
      </c>
      <c r="V16" s="5">
        <f>$E16*Datenbank!X17</f>
        <v>0</v>
      </c>
      <c r="Y16">
        <f>HOLDS!G23*HOLDS!$E23</f>
        <v>0</v>
      </c>
      <c r="Z16">
        <f>HOLDS!H23*HOLDS!$E23</f>
        <v>0</v>
      </c>
      <c r="AA16">
        <f>HOLDS!I23*HOLDS!$E23</f>
        <v>0</v>
      </c>
      <c r="AB16">
        <f>HOLDS!J23*HOLDS!$E23</f>
        <v>0</v>
      </c>
      <c r="AC16">
        <f>HOLDS!K23*HOLDS!$E23</f>
        <v>0</v>
      </c>
      <c r="AD16">
        <f>HOLDS!L23*HOLDS!$E23</f>
        <v>0</v>
      </c>
      <c r="AE16">
        <f>HOLDS!M23*HOLDS!$E23</f>
        <v>0</v>
      </c>
      <c r="AF16">
        <f>HOLDS!N23*HOLDS!$E23</f>
        <v>0</v>
      </c>
      <c r="AG16">
        <f>HOLDS!O23*HOLDS!$E23</f>
        <v>0</v>
      </c>
      <c r="AH16">
        <f>HOLDS!P23*HOLDS!$E23</f>
        <v>0</v>
      </c>
      <c r="AI16">
        <f>HOLDS!Q23*HOLDS!$E23</f>
        <v>0</v>
      </c>
      <c r="AJ16">
        <f>HOLDS!R23*HOLDS!$E23</f>
        <v>0</v>
      </c>
      <c r="AK16">
        <f>HOLDS!S23*HOLDS!$E23</f>
        <v>0</v>
      </c>
      <c r="AL16">
        <f>HOLDS!T23*HOLDS!$E23</f>
        <v>0</v>
      </c>
      <c r="AM16">
        <f>HOLDS!U23*HOLDS!$E23</f>
        <v>0</v>
      </c>
      <c r="AN16">
        <f>HOLDS!V23*HOLDS!$E23</f>
        <v>0</v>
      </c>
      <c r="AO16">
        <f>HOLDS!W23*HOLDS!$E23</f>
        <v>0</v>
      </c>
      <c r="AR16">
        <f>SUM(HOLDS!G23:W23)*Datenbank!AA17</f>
        <v>0</v>
      </c>
      <c r="AS16">
        <f>SUM(HOLDS!G23:W23)*Datenbank!AC17</f>
        <v>0</v>
      </c>
      <c r="AV16">
        <f>SUM(HOLDS!G23:W23)*Datenbank!AF17</f>
        <v>0</v>
      </c>
    </row>
    <row r="17" spans="2:48" ht="19.5" thickBot="1" x14ac:dyDescent="0.35">
      <c r="B17" t="str">
        <f>PROPER(VLOOKUP(C17,Datenbank!B:AI,26,FALSE))</f>
        <v>27,37</v>
      </c>
      <c r="C17" s="131" t="s">
        <v>253</v>
      </c>
      <c r="D17" s="50" t="str">
        <f>PROPER(VLOOKUP(C17,Datenbank!B:C,2,FALSE))</f>
        <v>Northern Lights 13</v>
      </c>
      <c r="E17" s="1">
        <f>SUM(HOLDS!G24:W24)</f>
        <v>0</v>
      </c>
      <c r="F17" s="5">
        <f>$E17*Datenbank!H18</f>
        <v>0</v>
      </c>
      <c r="G17" s="5">
        <f>$E17*Datenbank!I18</f>
        <v>0</v>
      </c>
      <c r="H17" s="5">
        <f>$E17*Datenbank!J18</f>
        <v>0</v>
      </c>
      <c r="I17" s="5">
        <f>$E17*Datenbank!K18</f>
        <v>0</v>
      </c>
      <c r="J17" s="5">
        <f>$E17*Datenbank!L18</f>
        <v>0</v>
      </c>
      <c r="K17" s="5">
        <f>$E17*Datenbank!M18</f>
        <v>0</v>
      </c>
      <c r="L17" s="5">
        <f>$E17*Datenbank!N18</f>
        <v>0</v>
      </c>
      <c r="M17" s="5">
        <f>$E17*Datenbank!O18</f>
        <v>0</v>
      </c>
      <c r="N17" s="5">
        <f>$E17*Datenbank!P18</f>
        <v>0</v>
      </c>
      <c r="O17" s="5">
        <f>$E17*Datenbank!Q18</f>
        <v>0</v>
      </c>
      <c r="P17" s="5">
        <f>$E17*Datenbank!R18</f>
        <v>0</v>
      </c>
      <c r="Q17" s="5">
        <f>$E17*Datenbank!S18</f>
        <v>0</v>
      </c>
      <c r="R17" s="5">
        <f>$E17*Datenbank!T18</f>
        <v>0</v>
      </c>
      <c r="S17" s="5">
        <f>$E17*Datenbank!U18</f>
        <v>0</v>
      </c>
      <c r="T17" s="5">
        <f>$E17*Datenbank!V18</f>
        <v>0</v>
      </c>
      <c r="U17" s="5">
        <f>$E17*Datenbank!W18</f>
        <v>0</v>
      </c>
      <c r="V17" s="5">
        <f>$E17*Datenbank!X18</f>
        <v>0</v>
      </c>
      <c r="Y17">
        <f>HOLDS!G24*HOLDS!$E24</f>
        <v>0</v>
      </c>
      <c r="Z17">
        <f>HOLDS!H24*HOLDS!$E24</f>
        <v>0</v>
      </c>
      <c r="AA17">
        <f>HOLDS!I24*HOLDS!$E24</f>
        <v>0</v>
      </c>
      <c r="AB17">
        <f>HOLDS!J24*HOLDS!$E24</f>
        <v>0</v>
      </c>
      <c r="AC17">
        <f>HOLDS!K24*HOLDS!$E24</f>
        <v>0</v>
      </c>
      <c r="AD17">
        <f>HOLDS!L24*HOLDS!$E24</f>
        <v>0</v>
      </c>
      <c r="AE17">
        <f>HOLDS!M24*HOLDS!$E24</f>
        <v>0</v>
      </c>
      <c r="AF17">
        <f>HOLDS!N24*HOLDS!$E24</f>
        <v>0</v>
      </c>
      <c r="AG17">
        <f>HOLDS!O24*HOLDS!$E24</f>
        <v>0</v>
      </c>
      <c r="AH17">
        <f>HOLDS!P24*HOLDS!$E24</f>
        <v>0</v>
      </c>
      <c r="AI17">
        <f>HOLDS!Q24*HOLDS!$E24</f>
        <v>0</v>
      </c>
      <c r="AJ17">
        <f>HOLDS!R24*HOLDS!$E24</f>
        <v>0</v>
      </c>
      <c r="AK17">
        <f>HOLDS!S24*HOLDS!$E24</f>
        <v>0</v>
      </c>
      <c r="AL17">
        <f>HOLDS!T24*HOLDS!$E24</f>
        <v>0</v>
      </c>
      <c r="AM17">
        <f>HOLDS!U24*HOLDS!$E24</f>
        <v>0</v>
      </c>
      <c r="AN17">
        <f>HOLDS!V24*HOLDS!$E24</f>
        <v>0</v>
      </c>
      <c r="AO17">
        <f>HOLDS!W24*HOLDS!$E24</f>
        <v>0</v>
      </c>
      <c r="AR17">
        <f>SUM(HOLDS!G24:W24)*Datenbank!AA18</f>
        <v>0</v>
      </c>
      <c r="AS17">
        <f>SUM(HOLDS!G24:W24)*Datenbank!AC18</f>
        <v>0</v>
      </c>
      <c r="AV17">
        <f>SUM(HOLDS!G24:W24)*Datenbank!AF18</f>
        <v>0</v>
      </c>
    </row>
    <row r="18" spans="2:48" ht="19.5" thickBot="1" x14ac:dyDescent="0.35">
      <c r="B18" t="str">
        <f>PROPER(VLOOKUP(C18,Datenbank!B:AI,26,FALSE))</f>
        <v>22,61</v>
      </c>
      <c r="C18" s="131" t="s">
        <v>254</v>
      </c>
      <c r="D18" s="50" t="str">
        <f>PROPER(VLOOKUP(C18,Datenbank!B:C,2,FALSE))</f>
        <v>Northern Lights 14</v>
      </c>
      <c r="E18" s="1">
        <f>SUM(HOLDS!G25:W25)</f>
        <v>0</v>
      </c>
      <c r="F18" s="5">
        <f>$E18*Datenbank!H19</f>
        <v>0</v>
      </c>
      <c r="G18" s="5">
        <f>$E18*Datenbank!I19</f>
        <v>0</v>
      </c>
      <c r="H18" s="5">
        <f>$E18*Datenbank!J19</f>
        <v>0</v>
      </c>
      <c r="I18" s="5">
        <f>$E18*Datenbank!K19</f>
        <v>0</v>
      </c>
      <c r="J18" s="5">
        <f>$E18*Datenbank!L19</f>
        <v>0</v>
      </c>
      <c r="K18" s="5">
        <f>$E18*Datenbank!M19</f>
        <v>0</v>
      </c>
      <c r="L18" s="5">
        <f>$E18*Datenbank!N19</f>
        <v>0</v>
      </c>
      <c r="M18" s="5">
        <f>$E18*Datenbank!O19</f>
        <v>0</v>
      </c>
      <c r="N18" s="5">
        <f>$E18*Datenbank!P19</f>
        <v>0</v>
      </c>
      <c r="O18" s="5">
        <f>$E18*Datenbank!Q19</f>
        <v>0</v>
      </c>
      <c r="P18" s="5">
        <f>$E18*Datenbank!R19</f>
        <v>0</v>
      </c>
      <c r="Q18" s="5">
        <f>$E18*Datenbank!S19</f>
        <v>0</v>
      </c>
      <c r="R18" s="5">
        <f>$E18*Datenbank!T19</f>
        <v>0</v>
      </c>
      <c r="S18" s="5">
        <f>$E18*Datenbank!U19</f>
        <v>0</v>
      </c>
      <c r="T18" s="5">
        <f>$E18*Datenbank!V19</f>
        <v>0</v>
      </c>
      <c r="U18" s="5">
        <f>$E18*Datenbank!W19</f>
        <v>0</v>
      </c>
      <c r="V18" s="5">
        <f>$E18*Datenbank!X19</f>
        <v>0</v>
      </c>
      <c r="Y18">
        <f>HOLDS!G25*HOLDS!$E25</f>
        <v>0</v>
      </c>
      <c r="Z18">
        <f>HOLDS!H25*HOLDS!$E25</f>
        <v>0</v>
      </c>
      <c r="AA18">
        <f>HOLDS!I25*HOLDS!$E25</f>
        <v>0</v>
      </c>
      <c r="AB18">
        <f>HOLDS!J25*HOLDS!$E25</f>
        <v>0</v>
      </c>
      <c r="AC18">
        <f>HOLDS!K25*HOLDS!$E25</f>
        <v>0</v>
      </c>
      <c r="AD18">
        <f>HOLDS!L25*HOLDS!$E25</f>
        <v>0</v>
      </c>
      <c r="AE18">
        <f>HOLDS!M25*HOLDS!$E25</f>
        <v>0</v>
      </c>
      <c r="AF18">
        <f>HOLDS!N25*HOLDS!$E25</f>
        <v>0</v>
      </c>
      <c r="AG18">
        <f>HOLDS!O25*HOLDS!$E25</f>
        <v>0</v>
      </c>
      <c r="AH18">
        <f>HOLDS!P25*HOLDS!$E25</f>
        <v>0</v>
      </c>
      <c r="AI18">
        <f>HOLDS!Q25*HOLDS!$E25</f>
        <v>0</v>
      </c>
      <c r="AJ18">
        <f>HOLDS!R25*HOLDS!$E25</f>
        <v>0</v>
      </c>
      <c r="AK18">
        <f>HOLDS!S25*HOLDS!$E25</f>
        <v>0</v>
      </c>
      <c r="AL18">
        <f>HOLDS!T25*HOLDS!$E25</f>
        <v>0</v>
      </c>
      <c r="AM18">
        <f>HOLDS!U25*HOLDS!$E25</f>
        <v>0</v>
      </c>
      <c r="AN18">
        <f>HOLDS!V25*HOLDS!$E25</f>
        <v>0</v>
      </c>
      <c r="AO18">
        <f>HOLDS!W25*HOLDS!$E25</f>
        <v>0</v>
      </c>
      <c r="AR18">
        <f>SUM(HOLDS!G25:W25)*Datenbank!AA19</f>
        <v>0</v>
      </c>
      <c r="AS18">
        <f>SUM(HOLDS!G25:W25)*Datenbank!AC19</f>
        <v>0</v>
      </c>
      <c r="AV18">
        <f>SUM(HOLDS!G25:W25)*Datenbank!AF19</f>
        <v>0</v>
      </c>
    </row>
    <row r="19" spans="2:48" ht="19.5" thickBot="1" x14ac:dyDescent="0.35">
      <c r="B19" t="str">
        <f>PROPER(VLOOKUP(C19,Datenbank!B:AI,26,FALSE))</f>
        <v>22,61</v>
      </c>
      <c r="C19" s="131" t="s">
        <v>255</v>
      </c>
      <c r="D19" s="50" t="str">
        <f>PROPER(VLOOKUP(C19,Datenbank!B:C,2,FALSE))</f>
        <v>Northern Lights 15</v>
      </c>
      <c r="E19" s="1">
        <f>SUM(HOLDS!G26:W26)</f>
        <v>0</v>
      </c>
      <c r="F19" s="5">
        <f>$E19*Datenbank!H20</f>
        <v>0</v>
      </c>
      <c r="G19" s="5">
        <f>$E19*Datenbank!I20</f>
        <v>0</v>
      </c>
      <c r="H19" s="5">
        <f>$E19*Datenbank!J20</f>
        <v>0</v>
      </c>
      <c r="I19" s="5">
        <f>$E19*Datenbank!K20</f>
        <v>0</v>
      </c>
      <c r="J19" s="5">
        <f>$E19*Datenbank!L20</f>
        <v>0</v>
      </c>
      <c r="K19" s="5">
        <f>$E19*Datenbank!M20</f>
        <v>0</v>
      </c>
      <c r="L19" s="5">
        <f>$E19*Datenbank!N20</f>
        <v>0</v>
      </c>
      <c r="M19" s="5">
        <f>$E19*Datenbank!O20</f>
        <v>0</v>
      </c>
      <c r="N19" s="5">
        <f>$E19*Datenbank!P20</f>
        <v>0</v>
      </c>
      <c r="O19" s="5">
        <f>$E19*Datenbank!Q20</f>
        <v>0</v>
      </c>
      <c r="P19" s="5">
        <f>$E19*Datenbank!R20</f>
        <v>0</v>
      </c>
      <c r="Q19" s="5">
        <f>$E19*Datenbank!S20</f>
        <v>0</v>
      </c>
      <c r="R19" s="5">
        <f>$E19*Datenbank!T20</f>
        <v>0</v>
      </c>
      <c r="S19" s="5">
        <f>$E19*Datenbank!U20</f>
        <v>0</v>
      </c>
      <c r="T19" s="5">
        <f>$E19*Datenbank!V20</f>
        <v>0</v>
      </c>
      <c r="U19" s="5">
        <f>$E19*Datenbank!W20</f>
        <v>0</v>
      </c>
      <c r="V19" s="5">
        <f>$E19*Datenbank!X20</f>
        <v>0</v>
      </c>
      <c r="Y19">
        <f>HOLDS!G26*HOLDS!$E26</f>
        <v>0</v>
      </c>
      <c r="Z19">
        <f>HOLDS!H26*HOLDS!$E26</f>
        <v>0</v>
      </c>
      <c r="AA19">
        <f>HOLDS!I26*HOLDS!$E26</f>
        <v>0</v>
      </c>
      <c r="AB19">
        <f>HOLDS!J26*HOLDS!$E26</f>
        <v>0</v>
      </c>
      <c r="AC19">
        <f>HOLDS!K26*HOLDS!$E26</f>
        <v>0</v>
      </c>
      <c r="AD19">
        <f>HOLDS!L26*HOLDS!$E26</f>
        <v>0</v>
      </c>
      <c r="AE19">
        <f>HOLDS!M26*HOLDS!$E26</f>
        <v>0</v>
      </c>
      <c r="AF19">
        <f>HOLDS!N26*HOLDS!$E26</f>
        <v>0</v>
      </c>
      <c r="AG19">
        <f>HOLDS!O26*HOLDS!$E26</f>
        <v>0</v>
      </c>
      <c r="AH19">
        <f>HOLDS!P26*HOLDS!$E26</f>
        <v>0</v>
      </c>
      <c r="AI19">
        <f>HOLDS!Q26*HOLDS!$E26</f>
        <v>0</v>
      </c>
      <c r="AJ19">
        <f>HOLDS!R26*HOLDS!$E26</f>
        <v>0</v>
      </c>
      <c r="AK19">
        <f>HOLDS!S26*HOLDS!$E26</f>
        <v>0</v>
      </c>
      <c r="AL19">
        <f>HOLDS!T26*HOLDS!$E26</f>
        <v>0</v>
      </c>
      <c r="AM19">
        <f>HOLDS!U26*HOLDS!$E26</f>
        <v>0</v>
      </c>
      <c r="AN19">
        <f>HOLDS!V26*HOLDS!$E26</f>
        <v>0</v>
      </c>
      <c r="AO19">
        <f>HOLDS!W26*HOLDS!$E26</f>
        <v>0</v>
      </c>
      <c r="AR19">
        <f>SUM(HOLDS!G26:W26)*Datenbank!AA20</f>
        <v>0</v>
      </c>
      <c r="AS19">
        <f>SUM(HOLDS!G26:W26)*Datenbank!AC20</f>
        <v>0</v>
      </c>
      <c r="AV19">
        <f>SUM(HOLDS!G26:W26)*Datenbank!AF20</f>
        <v>0</v>
      </c>
    </row>
    <row r="20" spans="2:48" ht="19.5" thickBot="1" x14ac:dyDescent="0.35">
      <c r="B20" t="str">
        <f>PROPER(VLOOKUP(C20,Datenbank!B:AI,26,FALSE))</f>
        <v>24,99</v>
      </c>
      <c r="C20" s="131" t="s">
        <v>256</v>
      </c>
      <c r="D20" s="50" t="str">
        <f>PROPER(VLOOKUP(C20,Datenbank!B:C,2,FALSE))</f>
        <v>Northern Lights 16</v>
      </c>
      <c r="E20" s="1">
        <f>SUM(HOLDS!G27:W27)</f>
        <v>0</v>
      </c>
      <c r="F20" s="5">
        <f>$E20*Datenbank!H21</f>
        <v>0</v>
      </c>
      <c r="G20" s="5">
        <f>$E20*Datenbank!I21</f>
        <v>0</v>
      </c>
      <c r="H20" s="5">
        <f>$E20*Datenbank!J21</f>
        <v>0</v>
      </c>
      <c r="I20" s="5">
        <f>$E20*Datenbank!K21</f>
        <v>0</v>
      </c>
      <c r="J20" s="5">
        <f>$E20*Datenbank!L21</f>
        <v>0</v>
      </c>
      <c r="K20" s="5">
        <f>$E20*Datenbank!M21</f>
        <v>0</v>
      </c>
      <c r="L20" s="5">
        <f>$E20*Datenbank!N21</f>
        <v>0</v>
      </c>
      <c r="M20" s="5">
        <f>$E20*Datenbank!O21</f>
        <v>0</v>
      </c>
      <c r="N20" s="5">
        <f>$E20*Datenbank!P21</f>
        <v>0</v>
      </c>
      <c r="O20" s="5">
        <f>$E20*Datenbank!Q21</f>
        <v>0</v>
      </c>
      <c r="P20" s="5">
        <f>$E20*Datenbank!R21</f>
        <v>0</v>
      </c>
      <c r="Q20" s="5">
        <f>$E20*Datenbank!S21</f>
        <v>0</v>
      </c>
      <c r="R20" s="5">
        <f>$E20*Datenbank!T21</f>
        <v>0</v>
      </c>
      <c r="S20" s="5">
        <f>$E20*Datenbank!U21</f>
        <v>0</v>
      </c>
      <c r="T20" s="5">
        <f>$E20*Datenbank!V21</f>
        <v>0</v>
      </c>
      <c r="U20" s="5">
        <f>$E20*Datenbank!W21</f>
        <v>0</v>
      </c>
      <c r="V20" s="5">
        <f>$E20*Datenbank!X21</f>
        <v>0</v>
      </c>
      <c r="Y20">
        <f>HOLDS!G27*HOLDS!$E27</f>
        <v>0</v>
      </c>
      <c r="Z20">
        <f>HOLDS!H27*HOLDS!$E27</f>
        <v>0</v>
      </c>
      <c r="AA20">
        <f>HOLDS!I27*HOLDS!$E27</f>
        <v>0</v>
      </c>
      <c r="AB20">
        <f>HOLDS!J27*HOLDS!$E27</f>
        <v>0</v>
      </c>
      <c r="AC20">
        <f>HOLDS!K27*HOLDS!$E27</f>
        <v>0</v>
      </c>
      <c r="AD20">
        <f>HOLDS!L27*HOLDS!$E27</f>
        <v>0</v>
      </c>
      <c r="AE20">
        <f>HOLDS!M27*HOLDS!$E27</f>
        <v>0</v>
      </c>
      <c r="AF20">
        <f>HOLDS!N27*HOLDS!$E27</f>
        <v>0</v>
      </c>
      <c r="AG20">
        <f>HOLDS!O27*HOLDS!$E27</f>
        <v>0</v>
      </c>
      <c r="AH20">
        <f>HOLDS!P27*HOLDS!$E27</f>
        <v>0</v>
      </c>
      <c r="AI20">
        <f>HOLDS!Q27*HOLDS!$E27</f>
        <v>0</v>
      </c>
      <c r="AJ20">
        <f>HOLDS!R27*HOLDS!$E27</f>
        <v>0</v>
      </c>
      <c r="AK20">
        <f>HOLDS!S27*HOLDS!$E27</f>
        <v>0</v>
      </c>
      <c r="AL20">
        <f>HOLDS!T27*HOLDS!$E27</f>
        <v>0</v>
      </c>
      <c r="AM20">
        <f>HOLDS!U27*HOLDS!$E27</f>
        <v>0</v>
      </c>
      <c r="AN20">
        <f>HOLDS!V27*HOLDS!$E27</f>
        <v>0</v>
      </c>
      <c r="AO20">
        <f>HOLDS!W27*HOLDS!$E27</f>
        <v>0</v>
      </c>
      <c r="AR20">
        <f>SUM(HOLDS!G27:W27)*Datenbank!AA21</f>
        <v>0</v>
      </c>
      <c r="AS20">
        <f>SUM(HOLDS!G27:W27)*Datenbank!AC21</f>
        <v>0</v>
      </c>
      <c r="AV20">
        <f>SUM(HOLDS!G27:W27)*Datenbank!AF21</f>
        <v>0</v>
      </c>
    </row>
    <row r="21" spans="2:48" ht="19.5" thickBot="1" x14ac:dyDescent="0.35">
      <c r="B21" t="str">
        <f>PROPER(VLOOKUP(C21,Datenbank!B:AI,26,FALSE))</f>
        <v>161,84</v>
      </c>
      <c r="C21" s="131" t="s">
        <v>359</v>
      </c>
      <c r="D21" s="50" t="str">
        <f>PROPER(VLOOKUP(C21,Datenbank!B:C,2,FALSE))</f>
        <v>Northern Lights 17</v>
      </c>
      <c r="E21" s="1">
        <f>SUM(HOLDS!G28:W28)</f>
        <v>0</v>
      </c>
      <c r="F21" s="5">
        <f>$E21*Datenbank!H22</f>
        <v>0</v>
      </c>
      <c r="G21" s="5">
        <f>$E21*Datenbank!I22</f>
        <v>0</v>
      </c>
      <c r="H21" s="5">
        <f>$E21*Datenbank!J22</f>
        <v>0</v>
      </c>
      <c r="I21" s="5">
        <f>$E21*Datenbank!K22</f>
        <v>0</v>
      </c>
      <c r="J21" s="5">
        <f>$E21*Datenbank!L22</f>
        <v>0</v>
      </c>
      <c r="K21" s="5">
        <f>$E21*Datenbank!M22</f>
        <v>0</v>
      </c>
      <c r="L21" s="5">
        <f>$E21*Datenbank!N22</f>
        <v>0</v>
      </c>
      <c r="M21" s="5">
        <f>$E21*Datenbank!O22</f>
        <v>0</v>
      </c>
      <c r="N21" s="5">
        <f>$E21*Datenbank!P22</f>
        <v>0</v>
      </c>
      <c r="O21" s="5">
        <f>$E21*Datenbank!Q22</f>
        <v>0</v>
      </c>
      <c r="P21" s="5">
        <f>$E21*Datenbank!R22</f>
        <v>0</v>
      </c>
      <c r="Q21" s="5">
        <f>$E21*Datenbank!S22</f>
        <v>0</v>
      </c>
      <c r="R21" s="5">
        <f>$E21*Datenbank!T22</f>
        <v>0</v>
      </c>
      <c r="S21" s="5">
        <f>$E21*Datenbank!U22</f>
        <v>0</v>
      </c>
      <c r="T21" s="5">
        <f>$E21*Datenbank!V22</f>
        <v>0</v>
      </c>
      <c r="U21" s="5">
        <f>$E21*Datenbank!W22</f>
        <v>0</v>
      </c>
      <c r="V21" s="5">
        <f>$E21*Datenbank!X22</f>
        <v>0</v>
      </c>
      <c r="Y21">
        <f>HOLDS!G28*HOLDS!$E28</f>
        <v>0</v>
      </c>
      <c r="Z21">
        <f>HOLDS!H28*HOLDS!$E28</f>
        <v>0</v>
      </c>
      <c r="AA21">
        <f>HOLDS!I28*HOLDS!$E28</f>
        <v>0</v>
      </c>
      <c r="AB21">
        <f>HOLDS!J28*HOLDS!$E28</f>
        <v>0</v>
      </c>
      <c r="AC21">
        <f>HOLDS!K28*HOLDS!$E28</f>
        <v>0</v>
      </c>
      <c r="AD21">
        <f>HOLDS!L28*HOLDS!$E28</f>
        <v>0</v>
      </c>
      <c r="AE21">
        <f>HOLDS!M28*HOLDS!$E28</f>
        <v>0</v>
      </c>
      <c r="AF21">
        <f>HOLDS!N28*HOLDS!$E28</f>
        <v>0</v>
      </c>
      <c r="AG21">
        <f>HOLDS!O28*HOLDS!$E28</f>
        <v>0</v>
      </c>
      <c r="AH21">
        <f>HOLDS!P28*HOLDS!$E28</f>
        <v>0</v>
      </c>
      <c r="AI21">
        <f>HOLDS!Q28*HOLDS!$E28</f>
        <v>0</v>
      </c>
      <c r="AJ21">
        <f>HOLDS!R28*HOLDS!$E28</f>
        <v>0</v>
      </c>
      <c r="AK21">
        <f>HOLDS!S28*HOLDS!$E28</f>
        <v>0</v>
      </c>
      <c r="AL21">
        <f>HOLDS!T28*HOLDS!$E28</f>
        <v>0</v>
      </c>
      <c r="AM21">
        <f>HOLDS!U28*HOLDS!$E28</f>
        <v>0</v>
      </c>
      <c r="AN21">
        <f>HOLDS!V28*HOLDS!$E28</f>
        <v>0</v>
      </c>
      <c r="AO21">
        <f>HOLDS!W28*HOLDS!$E28</f>
        <v>0</v>
      </c>
      <c r="AR21">
        <f>SUM(HOLDS!G28:W28)*Datenbank!AA22</f>
        <v>0</v>
      </c>
      <c r="AS21">
        <f>SUM(HOLDS!G28:W28)*Datenbank!AC22</f>
        <v>0</v>
      </c>
      <c r="AV21">
        <f>SUM(HOLDS!G28:W28)*Datenbank!AF22</f>
        <v>0</v>
      </c>
    </row>
    <row r="22" spans="2:48" ht="19.5" thickBot="1" x14ac:dyDescent="0.35">
      <c r="B22" t="str">
        <f>PROPER(VLOOKUP(C22,Datenbank!B:AI,26,FALSE))</f>
        <v>153,51</v>
      </c>
      <c r="C22" s="131" t="s">
        <v>360</v>
      </c>
      <c r="D22" s="50" t="str">
        <f>PROPER(VLOOKUP(C22,Datenbank!B:C,2,FALSE))</f>
        <v>Northern Lights 18</v>
      </c>
      <c r="E22" s="1">
        <f>SUM(HOLDS!G29:W29)</f>
        <v>0</v>
      </c>
      <c r="F22" s="5">
        <f>$E22*Datenbank!H23</f>
        <v>0</v>
      </c>
      <c r="G22" s="5">
        <f>$E22*Datenbank!I23</f>
        <v>0</v>
      </c>
      <c r="H22" s="5">
        <f>$E22*Datenbank!J23</f>
        <v>0</v>
      </c>
      <c r="I22" s="5">
        <f>$E22*Datenbank!K23</f>
        <v>0</v>
      </c>
      <c r="J22" s="5">
        <f>$E22*Datenbank!L23</f>
        <v>0</v>
      </c>
      <c r="K22" s="5">
        <f>$E22*Datenbank!M23</f>
        <v>0</v>
      </c>
      <c r="L22" s="5">
        <f>$E22*Datenbank!N23</f>
        <v>0</v>
      </c>
      <c r="M22" s="5">
        <f>$E22*Datenbank!O23</f>
        <v>0</v>
      </c>
      <c r="N22" s="5">
        <f>$E22*Datenbank!P23</f>
        <v>0</v>
      </c>
      <c r="O22" s="5">
        <f>$E22*Datenbank!Q23</f>
        <v>0</v>
      </c>
      <c r="P22" s="5">
        <f>$E22*Datenbank!R23</f>
        <v>0</v>
      </c>
      <c r="Q22" s="5">
        <f>$E22*Datenbank!S23</f>
        <v>0</v>
      </c>
      <c r="R22" s="5">
        <f>$E22*Datenbank!T23</f>
        <v>0</v>
      </c>
      <c r="S22" s="5">
        <f>$E22*Datenbank!U23</f>
        <v>0</v>
      </c>
      <c r="T22" s="5">
        <f>$E22*Datenbank!V23</f>
        <v>0</v>
      </c>
      <c r="U22" s="5">
        <f>$E22*Datenbank!W23</f>
        <v>0</v>
      </c>
      <c r="V22" s="5">
        <f>$E22*Datenbank!X23</f>
        <v>0</v>
      </c>
      <c r="Y22">
        <f>HOLDS!G29*HOLDS!$E29</f>
        <v>0</v>
      </c>
      <c r="Z22">
        <f>HOLDS!H29*HOLDS!$E29</f>
        <v>0</v>
      </c>
      <c r="AA22">
        <f>HOLDS!I29*HOLDS!$E29</f>
        <v>0</v>
      </c>
      <c r="AB22">
        <f>HOLDS!J29*HOLDS!$E29</f>
        <v>0</v>
      </c>
      <c r="AC22">
        <f>HOLDS!K29*HOLDS!$E29</f>
        <v>0</v>
      </c>
      <c r="AD22">
        <f>HOLDS!L29*HOLDS!$E29</f>
        <v>0</v>
      </c>
      <c r="AE22">
        <f>HOLDS!M29*HOLDS!$E29</f>
        <v>0</v>
      </c>
      <c r="AF22">
        <f>HOLDS!N29*HOLDS!$E29</f>
        <v>0</v>
      </c>
      <c r="AG22">
        <f>HOLDS!O29*HOLDS!$E29</f>
        <v>0</v>
      </c>
      <c r="AH22">
        <f>HOLDS!P29*HOLDS!$E29</f>
        <v>0</v>
      </c>
      <c r="AI22">
        <f>HOLDS!Q29*HOLDS!$E29</f>
        <v>0</v>
      </c>
      <c r="AJ22">
        <f>HOLDS!R29*HOLDS!$E29</f>
        <v>0</v>
      </c>
      <c r="AK22">
        <f>HOLDS!S29*HOLDS!$E29</f>
        <v>0</v>
      </c>
      <c r="AL22">
        <f>HOLDS!T29*HOLDS!$E29</f>
        <v>0</v>
      </c>
      <c r="AM22">
        <f>HOLDS!U29*HOLDS!$E29</f>
        <v>0</v>
      </c>
      <c r="AN22">
        <f>HOLDS!V29*HOLDS!$E29</f>
        <v>0</v>
      </c>
      <c r="AO22">
        <f>HOLDS!W29*HOLDS!$E29</f>
        <v>0</v>
      </c>
      <c r="AR22">
        <f>SUM(HOLDS!G29:W29)*Datenbank!AA23</f>
        <v>0</v>
      </c>
      <c r="AS22">
        <f>SUM(HOLDS!G29:W29)*Datenbank!AC23</f>
        <v>0</v>
      </c>
      <c r="AV22">
        <f>SUM(HOLDS!G29:W29)*Datenbank!AF23</f>
        <v>0</v>
      </c>
    </row>
    <row r="23" spans="2:48" ht="19.5" thickBot="1" x14ac:dyDescent="0.35">
      <c r="B23" t="str">
        <f>PROPER(VLOOKUP(C23,Datenbank!B:AI,26,FALSE))</f>
        <v>101,15</v>
      </c>
      <c r="C23" s="131" t="s">
        <v>361</v>
      </c>
      <c r="D23" s="50" t="str">
        <f>PROPER(VLOOKUP(C23,Datenbank!B:C,2,FALSE))</f>
        <v>Northern Lights 19</v>
      </c>
      <c r="E23" s="1">
        <f>SUM(HOLDS!G30:W30)</f>
        <v>0</v>
      </c>
      <c r="F23" s="5">
        <f>$E23*Datenbank!H24</f>
        <v>0</v>
      </c>
      <c r="G23" s="5">
        <f>$E23*Datenbank!I24</f>
        <v>0</v>
      </c>
      <c r="H23" s="5">
        <f>$E23*Datenbank!J24</f>
        <v>0</v>
      </c>
      <c r="I23" s="5">
        <f>$E23*Datenbank!K24</f>
        <v>0</v>
      </c>
      <c r="J23" s="5">
        <f>$E23*Datenbank!L24</f>
        <v>0</v>
      </c>
      <c r="K23" s="5">
        <f>$E23*Datenbank!M24</f>
        <v>0</v>
      </c>
      <c r="L23" s="5">
        <f>$E23*Datenbank!N24</f>
        <v>0</v>
      </c>
      <c r="M23" s="5">
        <f>$E23*Datenbank!O24</f>
        <v>0</v>
      </c>
      <c r="N23" s="5">
        <f>$E23*Datenbank!P24</f>
        <v>0</v>
      </c>
      <c r="O23" s="5">
        <f>$E23*Datenbank!Q24</f>
        <v>0</v>
      </c>
      <c r="P23" s="5">
        <f>$E23*Datenbank!R24</f>
        <v>0</v>
      </c>
      <c r="Q23" s="5">
        <f>$E23*Datenbank!S24</f>
        <v>0</v>
      </c>
      <c r="R23" s="5">
        <f>$E23*Datenbank!T24</f>
        <v>0</v>
      </c>
      <c r="S23" s="5">
        <f>$E23*Datenbank!U24</f>
        <v>0</v>
      </c>
      <c r="T23" s="5">
        <f>$E23*Datenbank!V24</f>
        <v>0</v>
      </c>
      <c r="U23" s="5">
        <f>$E23*Datenbank!W24</f>
        <v>0</v>
      </c>
      <c r="V23" s="5">
        <f>$E23*Datenbank!X24</f>
        <v>0</v>
      </c>
      <c r="Y23">
        <f>HOLDS!G30*HOLDS!$E30</f>
        <v>0</v>
      </c>
      <c r="Z23">
        <f>HOLDS!H30*HOLDS!$E30</f>
        <v>0</v>
      </c>
      <c r="AA23">
        <f>HOLDS!I30*HOLDS!$E30</f>
        <v>0</v>
      </c>
      <c r="AB23">
        <f>HOLDS!J30*HOLDS!$E30</f>
        <v>0</v>
      </c>
      <c r="AC23">
        <f>HOLDS!K30*HOLDS!$E30</f>
        <v>0</v>
      </c>
      <c r="AD23">
        <f>HOLDS!L30*HOLDS!$E30</f>
        <v>0</v>
      </c>
      <c r="AE23">
        <f>HOLDS!M30*HOLDS!$E30</f>
        <v>0</v>
      </c>
      <c r="AF23">
        <f>HOLDS!N30*HOLDS!$E30</f>
        <v>0</v>
      </c>
      <c r="AG23">
        <f>HOLDS!O30*HOLDS!$E30</f>
        <v>0</v>
      </c>
      <c r="AH23">
        <f>HOLDS!P30*HOLDS!$E30</f>
        <v>0</v>
      </c>
      <c r="AI23">
        <f>HOLDS!Q30*HOLDS!$E30</f>
        <v>0</v>
      </c>
      <c r="AJ23">
        <f>HOLDS!R30*HOLDS!$E30</f>
        <v>0</v>
      </c>
      <c r="AK23">
        <f>HOLDS!S30*HOLDS!$E30</f>
        <v>0</v>
      </c>
      <c r="AL23">
        <f>HOLDS!T30*HOLDS!$E30</f>
        <v>0</v>
      </c>
      <c r="AM23">
        <f>HOLDS!U30*HOLDS!$E30</f>
        <v>0</v>
      </c>
      <c r="AN23">
        <f>HOLDS!V30*HOLDS!$E30</f>
        <v>0</v>
      </c>
      <c r="AO23">
        <f>HOLDS!W30*HOLDS!$E30</f>
        <v>0</v>
      </c>
      <c r="AR23">
        <f>SUM(HOLDS!G30:W30)*Datenbank!AA24</f>
        <v>0</v>
      </c>
      <c r="AS23">
        <f>SUM(HOLDS!G30:W30)*Datenbank!AC24</f>
        <v>0</v>
      </c>
      <c r="AV23">
        <f>SUM(HOLDS!G30:W30)*Datenbank!AF24</f>
        <v>0</v>
      </c>
    </row>
    <row r="24" spans="2:48" ht="19.5" thickBot="1" x14ac:dyDescent="0.35">
      <c r="B24" t="str">
        <f>PROPER(VLOOKUP(C24,Datenbank!B:AI,26,FALSE))</f>
        <v>107,1</v>
      </c>
      <c r="C24" s="131" t="s">
        <v>243</v>
      </c>
      <c r="D24" s="50" t="str">
        <f>PROPER(VLOOKUP(C24,Datenbank!B:C,2,FALSE))</f>
        <v>Volcanoes 1</v>
      </c>
      <c r="E24" s="1">
        <f>SUM(HOLDS!G31:W31)</f>
        <v>0</v>
      </c>
      <c r="F24" s="5">
        <f>$E24*Datenbank!H25</f>
        <v>0</v>
      </c>
      <c r="G24" s="5">
        <f>$E24*Datenbank!I25</f>
        <v>0</v>
      </c>
      <c r="H24" s="5">
        <f>$E24*Datenbank!J25</f>
        <v>0</v>
      </c>
      <c r="I24" s="5">
        <f>$E24*Datenbank!K25</f>
        <v>0</v>
      </c>
      <c r="J24" s="5">
        <f>$E24*Datenbank!L25</f>
        <v>0</v>
      </c>
      <c r="K24" s="5">
        <f>$E24*Datenbank!M25</f>
        <v>0</v>
      </c>
      <c r="L24" s="5">
        <f>$E24*Datenbank!N25</f>
        <v>0</v>
      </c>
      <c r="M24" s="5">
        <f>$E24*Datenbank!O25</f>
        <v>0</v>
      </c>
      <c r="N24" s="5">
        <f>$E24*Datenbank!P25</f>
        <v>0</v>
      </c>
      <c r="O24" s="5">
        <f>$E24*Datenbank!Q25</f>
        <v>0</v>
      </c>
      <c r="P24" s="5">
        <f>$E24*Datenbank!R25</f>
        <v>0</v>
      </c>
      <c r="Q24" s="5">
        <f>$E24*Datenbank!S25</f>
        <v>0</v>
      </c>
      <c r="R24" s="5">
        <f>$E24*Datenbank!T25</f>
        <v>0</v>
      </c>
      <c r="S24" s="5">
        <f>$E24*Datenbank!U25</f>
        <v>0</v>
      </c>
      <c r="T24" s="5">
        <f>$E24*Datenbank!V25</f>
        <v>0</v>
      </c>
      <c r="U24" s="5">
        <f>$E24*Datenbank!W25</f>
        <v>0</v>
      </c>
      <c r="V24" s="5">
        <f>$E24*Datenbank!X25</f>
        <v>0</v>
      </c>
      <c r="Y24">
        <f>HOLDS!G31*HOLDS!$E31</f>
        <v>0</v>
      </c>
      <c r="Z24">
        <f>HOLDS!H31*HOLDS!$E31</f>
        <v>0</v>
      </c>
      <c r="AA24">
        <f>HOLDS!I31*HOLDS!$E31</f>
        <v>0</v>
      </c>
      <c r="AB24">
        <f>HOLDS!J31*HOLDS!$E31</f>
        <v>0</v>
      </c>
      <c r="AC24">
        <f>HOLDS!K31*HOLDS!$E31</f>
        <v>0</v>
      </c>
      <c r="AD24">
        <f>HOLDS!L31*HOLDS!$E31</f>
        <v>0</v>
      </c>
      <c r="AE24">
        <f>HOLDS!M31*HOLDS!$E31</f>
        <v>0</v>
      </c>
      <c r="AF24">
        <f>HOLDS!N31*HOLDS!$E31</f>
        <v>0</v>
      </c>
      <c r="AG24">
        <f>HOLDS!O31*HOLDS!$E31</f>
        <v>0</v>
      </c>
      <c r="AH24">
        <f>HOLDS!P31*HOLDS!$E31</f>
        <v>0</v>
      </c>
      <c r="AI24">
        <f>HOLDS!Q31*HOLDS!$E31</f>
        <v>0</v>
      </c>
      <c r="AJ24">
        <f>HOLDS!R31*HOLDS!$E31</f>
        <v>0</v>
      </c>
      <c r="AK24">
        <f>HOLDS!S31*HOLDS!$E31</f>
        <v>0</v>
      </c>
      <c r="AL24">
        <f>HOLDS!T31*HOLDS!$E31</f>
        <v>0</v>
      </c>
      <c r="AM24">
        <f>HOLDS!U31*HOLDS!$E31</f>
        <v>0</v>
      </c>
      <c r="AN24">
        <f>HOLDS!V31*HOLDS!$E31</f>
        <v>0</v>
      </c>
      <c r="AO24">
        <f>HOLDS!W31*HOLDS!$E31</f>
        <v>0</v>
      </c>
      <c r="AR24">
        <f>SUM(HOLDS!G31:W31)*Datenbank!AA25</f>
        <v>0</v>
      </c>
      <c r="AS24">
        <f>SUM(HOLDS!G31:W31)*Datenbank!AC25</f>
        <v>0</v>
      </c>
      <c r="AV24">
        <f>SUM(HOLDS!G31:W31)*Datenbank!AF25</f>
        <v>0</v>
      </c>
    </row>
    <row r="25" spans="2:48" ht="19.5" thickBot="1" x14ac:dyDescent="0.35">
      <c r="B25" t="str">
        <f>PROPER(VLOOKUP(C25,Datenbank!B:AI,26,FALSE))</f>
        <v>80,92</v>
      </c>
      <c r="C25" s="131" t="s">
        <v>244</v>
      </c>
      <c r="D25" s="50" t="str">
        <f>PROPER(VLOOKUP(C25,Datenbank!B:C,2,FALSE))</f>
        <v>Volcanoes 2</v>
      </c>
      <c r="E25" s="1">
        <f>SUM(HOLDS!G32:W32)</f>
        <v>0</v>
      </c>
      <c r="F25" s="5">
        <f>$E25*Datenbank!H26</f>
        <v>0</v>
      </c>
      <c r="G25" s="5">
        <f>$E25*Datenbank!I26</f>
        <v>0</v>
      </c>
      <c r="H25" s="5">
        <f>$E25*Datenbank!J26</f>
        <v>0</v>
      </c>
      <c r="I25" s="5">
        <f>$E25*Datenbank!K26</f>
        <v>0</v>
      </c>
      <c r="J25" s="5">
        <f>$E25*Datenbank!L26</f>
        <v>0</v>
      </c>
      <c r="K25" s="5">
        <f>$E25*Datenbank!M26</f>
        <v>0</v>
      </c>
      <c r="L25" s="5">
        <f>$E25*Datenbank!N26</f>
        <v>0</v>
      </c>
      <c r="M25" s="5">
        <f>$E25*Datenbank!O26</f>
        <v>0</v>
      </c>
      <c r="N25" s="5">
        <f>$E25*Datenbank!P26</f>
        <v>0</v>
      </c>
      <c r="O25" s="5">
        <f>$E25*Datenbank!Q26</f>
        <v>0</v>
      </c>
      <c r="P25" s="5">
        <f>$E25*Datenbank!R26</f>
        <v>0</v>
      </c>
      <c r="Q25" s="5">
        <f>$E25*Datenbank!S26</f>
        <v>0</v>
      </c>
      <c r="R25" s="5">
        <f>$E25*Datenbank!T26</f>
        <v>0</v>
      </c>
      <c r="S25" s="5">
        <f>$E25*Datenbank!U26</f>
        <v>0</v>
      </c>
      <c r="T25" s="5">
        <f>$E25*Datenbank!V26</f>
        <v>0</v>
      </c>
      <c r="U25" s="5">
        <f>$E25*Datenbank!W26</f>
        <v>0</v>
      </c>
      <c r="V25" s="5">
        <f>$E25*Datenbank!X26</f>
        <v>0</v>
      </c>
      <c r="Y25">
        <f>HOLDS!G32*HOLDS!$E32</f>
        <v>0</v>
      </c>
      <c r="Z25">
        <f>HOLDS!H32*HOLDS!$E32</f>
        <v>0</v>
      </c>
      <c r="AA25">
        <f>HOLDS!I32*HOLDS!$E32</f>
        <v>0</v>
      </c>
      <c r="AB25">
        <f>HOLDS!J32*HOLDS!$E32</f>
        <v>0</v>
      </c>
      <c r="AC25">
        <f>HOLDS!K32*HOLDS!$E32</f>
        <v>0</v>
      </c>
      <c r="AD25">
        <f>HOLDS!L32*HOLDS!$E32</f>
        <v>0</v>
      </c>
      <c r="AE25">
        <f>HOLDS!M32*HOLDS!$E32</f>
        <v>0</v>
      </c>
      <c r="AF25">
        <f>HOLDS!N32*HOLDS!$E32</f>
        <v>0</v>
      </c>
      <c r="AG25">
        <f>HOLDS!O32*HOLDS!$E32</f>
        <v>0</v>
      </c>
      <c r="AH25">
        <f>HOLDS!P32*HOLDS!$E32</f>
        <v>0</v>
      </c>
      <c r="AI25">
        <f>HOLDS!Q32*HOLDS!$E32</f>
        <v>0</v>
      </c>
      <c r="AJ25">
        <f>HOLDS!R32*HOLDS!$E32</f>
        <v>0</v>
      </c>
      <c r="AK25">
        <f>HOLDS!S32*HOLDS!$E32</f>
        <v>0</v>
      </c>
      <c r="AL25">
        <f>HOLDS!T32*HOLDS!$E32</f>
        <v>0</v>
      </c>
      <c r="AM25">
        <f>HOLDS!U32*HOLDS!$E32</f>
        <v>0</v>
      </c>
      <c r="AN25">
        <f>HOLDS!V32*HOLDS!$E32</f>
        <v>0</v>
      </c>
      <c r="AO25">
        <f>HOLDS!W32*HOLDS!$E32</f>
        <v>0</v>
      </c>
      <c r="AR25">
        <f>SUM(HOLDS!G32:W32)*Datenbank!AA26</f>
        <v>0</v>
      </c>
      <c r="AS25">
        <f>SUM(HOLDS!G32:W32)*Datenbank!AC26</f>
        <v>0</v>
      </c>
      <c r="AV25">
        <f>SUM(HOLDS!G32:W32)*Datenbank!AF26</f>
        <v>0</v>
      </c>
    </row>
    <row r="26" spans="2:48" ht="19.5" thickBot="1" x14ac:dyDescent="0.35">
      <c r="B26" t="str">
        <f>PROPER(VLOOKUP(C26,Datenbank!B:AI,26,FALSE))</f>
        <v>46,41</v>
      </c>
      <c r="C26" s="186" t="s">
        <v>477</v>
      </c>
      <c r="D26" s="50" t="str">
        <f>PROPER(VLOOKUP(C26,Datenbank!B:C,2,FALSE))</f>
        <v>Love Handle Foothold 1</v>
      </c>
      <c r="E26" s="1">
        <f>SUM(HOLDS!G33:W33)</f>
        <v>0</v>
      </c>
      <c r="F26" s="5">
        <f>$E26*Datenbank!H27</f>
        <v>0</v>
      </c>
      <c r="G26" s="5">
        <f>$E26*Datenbank!I27</f>
        <v>0</v>
      </c>
      <c r="H26" s="5">
        <f>$E26*Datenbank!J27</f>
        <v>0</v>
      </c>
      <c r="I26" s="5">
        <f>$E26*Datenbank!K27</f>
        <v>0</v>
      </c>
      <c r="J26" s="5">
        <f>$E26*Datenbank!L27</f>
        <v>0</v>
      </c>
      <c r="K26" s="5">
        <f>$E26*Datenbank!M27</f>
        <v>0</v>
      </c>
      <c r="L26" s="5">
        <f>$E26*Datenbank!N27</f>
        <v>0</v>
      </c>
      <c r="M26" s="5">
        <f>$E26*Datenbank!O27</f>
        <v>0</v>
      </c>
      <c r="N26" s="5">
        <f>$E26*Datenbank!P27</f>
        <v>0</v>
      </c>
      <c r="O26" s="5">
        <f>$E26*Datenbank!Q27</f>
        <v>0</v>
      </c>
      <c r="P26" s="5">
        <f>$E26*Datenbank!R27</f>
        <v>0</v>
      </c>
      <c r="Q26" s="5">
        <f>$E26*Datenbank!S27</f>
        <v>0</v>
      </c>
      <c r="R26" s="5">
        <f>$E26*Datenbank!T27</f>
        <v>0</v>
      </c>
      <c r="S26" s="5">
        <f>$E26*Datenbank!U27</f>
        <v>0</v>
      </c>
      <c r="T26" s="5">
        <f>$E26*Datenbank!V27</f>
        <v>0</v>
      </c>
      <c r="U26" s="5">
        <f>$E26*Datenbank!W27</f>
        <v>0</v>
      </c>
      <c r="V26" s="5">
        <f>$E26*Datenbank!X27</f>
        <v>0</v>
      </c>
      <c r="Y26">
        <f>HOLDS!G33*HOLDS!$E33</f>
        <v>0</v>
      </c>
      <c r="Z26">
        <f>HOLDS!H33*HOLDS!$E33</f>
        <v>0</v>
      </c>
      <c r="AA26">
        <f>HOLDS!I33*HOLDS!$E33</f>
        <v>0</v>
      </c>
      <c r="AB26">
        <f>HOLDS!J33*HOLDS!$E33</f>
        <v>0</v>
      </c>
      <c r="AC26">
        <f>HOLDS!K33*HOLDS!$E33</f>
        <v>0</v>
      </c>
      <c r="AD26">
        <f>HOLDS!L33*HOLDS!$E33</f>
        <v>0</v>
      </c>
      <c r="AE26">
        <f>HOLDS!M33*HOLDS!$E33</f>
        <v>0</v>
      </c>
      <c r="AF26">
        <f>HOLDS!N33*HOLDS!$E33</f>
        <v>0</v>
      </c>
      <c r="AG26">
        <f>HOLDS!O33*HOLDS!$E33</f>
        <v>0</v>
      </c>
      <c r="AH26">
        <f>HOLDS!P33*HOLDS!$E33</f>
        <v>0</v>
      </c>
      <c r="AI26">
        <f>HOLDS!Q33*HOLDS!$E33</f>
        <v>0</v>
      </c>
      <c r="AJ26">
        <f>HOLDS!R33*HOLDS!$E33</f>
        <v>0</v>
      </c>
      <c r="AK26">
        <f>HOLDS!S33*HOLDS!$E33</f>
        <v>0</v>
      </c>
      <c r="AL26">
        <f>HOLDS!T33*HOLDS!$E33</f>
        <v>0</v>
      </c>
      <c r="AM26">
        <f>HOLDS!U33*HOLDS!$E33</f>
        <v>0</v>
      </c>
      <c r="AN26">
        <f>HOLDS!V33*HOLDS!$E33</f>
        <v>0</v>
      </c>
      <c r="AO26">
        <f>HOLDS!W33*HOLDS!$E33</f>
        <v>0</v>
      </c>
      <c r="AR26">
        <f>SUM(HOLDS!G33:W33)*Datenbank!AA27</f>
        <v>0</v>
      </c>
      <c r="AS26">
        <f>SUM(HOLDS!G33:W33)*Datenbank!AC27</f>
        <v>0</v>
      </c>
      <c r="AV26">
        <f>SUM(HOLDS!G33:W33)*Datenbank!AF27</f>
        <v>0</v>
      </c>
    </row>
    <row r="27" spans="2:48" ht="19.5" thickBot="1" x14ac:dyDescent="0.35">
      <c r="B27" t="str">
        <f>PROPER(VLOOKUP(C27,Datenbank!B:AI,26,FALSE))</f>
        <v>58,31</v>
      </c>
      <c r="C27" s="186" t="s">
        <v>478</v>
      </c>
      <c r="D27" s="50" t="str">
        <f>PROPER(VLOOKUP(C27,Datenbank!B:C,2,FALSE))</f>
        <v>Love Handle Foothold 2</v>
      </c>
      <c r="E27" s="1">
        <f>SUM(HOLDS!G34:W34)</f>
        <v>0</v>
      </c>
      <c r="F27" s="5">
        <f>$E27*Datenbank!H28</f>
        <v>0</v>
      </c>
      <c r="G27" s="5">
        <f>$E27*Datenbank!I28</f>
        <v>0</v>
      </c>
      <c r="H27" s="5">
        <f>$E27*Datenbank!J28</f>
        <v>0</v>
      </c>
      <c r="I27" s="5">
        <f>$E27*Datenbank!K28</f>
        <v>0</v>
      </c>
      <c r="J27" s="5">
        <f>$E27*Datenbank!L28</f>
        <v>0</v>
      </c>
      <c r="K27" s="5">
        <f>$E27*Datenbank!M28</f>
        <v>0</v>
      </c>
      <c r="L27" s="5">
        <f>$E27*Datenbank!N28</f>
        <v>0</v>
      </c>
      <c r="M27" s="5">
        <f>$E27*Datenbank!O28</f>
        <v>0</v>
      </c>
      <c r="N27" s="5">
        <f>$E27*Datenbank!P28</f>
        <v>0</v>
      </c>
      <c r="O27" s="5">
        <f>$E27*Datenbank!Q28</f>
        <v>0</v>
      </c>
      <c r="P27" s="5">
        <f>$E27*Datenbank!R28</f>
        <v>0</v>
      </c>
      <c r="Q27" s="5">
        <f>$E27*Datenbank!S28</f>
        <v>0</v>
      </c>
      <c r="R27" s="5">
        <f>$E27*Datenbank!T28</f>
        <v>0</v>
      </c>
      <c r="S27" s="5">
        <f>$E27*Datenbank!U28</f>
        <v>0</v>
      </c>
      <c r="T27" s="5">
        <f>$E27*Datenbank!V28</f>
        <v>0</v>
      </c>
      <c r="U27" s="5">
        <f>$E27*Datenbank!W28</f>
        <v>0</v>
      </c>
      <c r="V27" s="5">
        <f>$E27*Datenbank!X28</f>
        <v>0</v>
      </c>
      <c r="Y27">
        <f>HOLDS!G34*HOLDS!$E34</f>
        <v>0</v>
      </c>
      <c r="Z27">
        <f>HOLDS!H34*HOLDS!$E34</f>
        <v>0</v>
      </c>
      <c r="AA27">
        <f>HOLDS!I34*HOLDS!$E34</f>
        <v>0</v>
      </c>
      <c r="AB27">
        <f>HOLDS!J34*HOLDS!$E34</f>
        <v>0</v>
      </c>
      <c r="AC27">
        <f>HOLDS!K34*HOLDS!$E34</f>
        <v>0</v>
      </c>
      <c r="AD27">
        <f>HOLDS!L34*HOLDS!$E34</f>
        <v>0</v>
      </c>
      <c r="AE27">
        <f>HOLDS!M34*HOLDS!$E34</f>
        <v>0</v>
      </c>
      <c r="AF27">
        <f>HOLDS!N34*HOLDS!$E34</f>
        <v>0</v>
      </c>
      <c r="AG27">
        <f>HOLDS!O34*HOLDS!$E34</f>
        <v>0</v>
      </c>
      <c r="AH27">
        <f>HOLDS!P34*HOLDS!$E34</f>
        <v>0</v>
      </c>
      <c r="AI27">
        <f>HOLDS!Q34*HOLDS!$E34</f>
        <v>0</v>
      </c>
      <c r="AJ27">
        <f>HOLDS!R34*HOLDS!$E34</f>
        <v>0</v>
      </c>
      <c r="AK27">
        <f>HOLDS!S34*HOLDS!$E34</f>
        <v>0</v>
      </c>
      <c r="AL27">
        <f>HOLDS!T34*HOLDS!$E34</f>
        <v>0</v>
      </c>
      <c r="AM27">
        <f>HOLDS!U34*HOLDS!$E34</f>
        <v>0</v>
      </c>
      <c r="AN27">
        <f>HOLDS!V34*HOLDS!$E34</f>
        <v>0</v>
      </c>
      <c r="AO27">
        <f>HOLDS!W34*HOLDS!$E34</f>
        <v>0</v>
      </c>
      <c r="AR27">
        <f>SUM(HOLDS!G34:W34)*Datenbank!AA28</f>
        <v>0</v>
      </c>
      <c r="AS27">
        <f>SUM(HOLDS!G34:W34)*Datenbank!AC28</f>
        <v>0</v>
      </c>
      <c r="AV27">
        <f>SUM(HOLDS!G34:W34)*Datenbank!AF28</f>
        <v>0</v>
      </c>
    </row>
    <row r="28" spans="2:48" ht="19.5" thickBot="1" x14ac:dyDescent="0.35">
      <c r="B28" t="str">
        <f>PROPER(VLOOKUP(C28,Datenbank!B:AI,26,FALSE))</f>
        <v>1868,7165</v>
      </c>
      <c r="C28" s="186" t="s">
        <v>486</v>
      </c>
      <c r="D28" s="50" t="str">
        <f>PROPER(VLOOKUP(C28,Datenbank!B:C,2,FALSE))</f>
        <v>Crusher Set</v>
      </c>
      <c r="E28" s="1">
        <f>SUM(HOLDS!G35:W35)</f>
        <v>0</v>
      </c>
      <c r="F28" s="5">
        <f>$E28*Datenbank!H29</f>
        <v>0</v>
      </c>
      <c r="G28" s="5">
        <f>$E28*Datenbank!I29</f>
        <v>0</v>
      </c>
      <c r="H28" s="5">
        <f>$E28*Datenbank!J29</f>
        <v>0</v>
      </c>
      <c r="I28" s="5">
        <f>$E28*Datenbank!K29</f>
        <v>0</v>
      </c>
      <c r="J28" s="5">
        <f>$E28*Datenbank!L29</f>
        <v>0</v>
      </c>
      <c r="K28" s="5">
        <f>$E28*Datenbank!M29</f>
        <v>0</v>
      </c>
      <c r="L28" s="5">
        <f>$E28*Datenbank!N29</f>
        <v>0</v>
      </c>
      <c r="M28" s="5">
        <f>$E28*Datenbank!O29</f>
        <v>0</v>
      </c>
      <c r="N28" s="5">
        <f>$E28*Datenbank!P29</f>
        <v>0</v>
      </c>
      <c r="O28" s="5">
        <f>$E28*Datenbank!Q29</f>
        <v>0</v>
      </c>
      <c r="P28" s="5">
        <f>$E28*Datenbank!R29</f>
        <v>0</v>
      </c>
      <c r="Q28" s="5">
        <f>$E28*Datenbank!S29</f>
        <v>0</v>
      </c>
      <c r="R28" s="5">
        <f>$E28*Datenbank!T29</f>
        <v>0</v>
      </c>
      <c r="S28" s="5">
        <f>$E28*Datenbank!U29</f>
        <v>0</v>
      </c>
      <c r="T28" s="5">
        <f>$E28*Datenbank!V29</f>
        <v>0</v>
      </c>
      <c r="U28" s="5">
        <f>$E28*Datenbank!W29</f>
        <v>0</v>
      </c>
      <c r="V28" s="5">
        <f>$E28*Datenbank!X29</f>
        <v>0</v>
      </c>
      <c r="Y28">
        <f>HOLDS!G35*HOLDS!$E35</f>
        <v>0</v>
      </c>
      <c r="Z28">
        <f>HOLDS!H35*HOLDS!$E35</f>
        <v>0</v>
      </c>
      <c r="AA28">
        <f>HOLDS!I35*HOLDS!$E35</f>
        <v>0</v>
      </c>
      <c r="AB28">
        <f>HOLDS!J35*HOLDS!$E35</f>
        <v>0</v>
      </c>
      <c r="AC28">
        <f>HOLDS!K35*HOLDS!$E35</f>
        <v>0</v>
      </c>
      <c r="AD28">
        <f>HOLDS!L35*HOLDS!$E35</f>
        <v>0</v>
      </c>
      <c r="AE28">
        <f>HOLDS!M35*HOLDS!$E35</f>
        <v>0</v>
      </c>
      <c r="AF28">
        <f>HOLDS!N35*HOLDS!$E35</f>
        <v>0</v>
      </c>
      <c r="AG28">
        <f>HOLDS!O35*HOLDS!$E35</f>
        <v>0</v>
      </c>
      <c r="AH28">
        <f>HOLDS!P35*HOLDS!$E35</f>
        <v>0</v>
      </c>
      <c r="AI28">
        <f>HOLDS!Q35*HOLDS!$E35</f>
        <v>0</v>
      </c>
      <c r="AJ28">
        <f>HOLDS!R35*HOLDS!$E35</f>
        <v>0</v>
      </c>
      <c r="AK28">
        <f>HOLDS!S35*HOLDS!$E35</f>
        <v>0</v>
      </c>
      <c r="AL28">
        <f>HOLDS!T35*HOLDS!$E35</f>
        <v>0</v>
      </c>
      <c r="AM28">
        <f>HOLDS!U35*HOLDS!$E35</f>
        <v>0</v>
      </c>
      <c r="AN28">
        <f>HOLDS!V35*HOLDS!$E35</f>
        <v>0</v>
      </c>
      <c r="AO28">
        <f>HOLDS!W35*HOLDS!$E35</f>
        <v>0</v>
      </c>
      <c r="AR28">
        <f>SUM(HOLDS!G35:W35)*Datenbank!AA29</f>
        <v>0</v>
      </c>
      <c r="AS28">
        <f>SUM(HOLDS!G35:W35)*Datenbank!AC29</f>
        <v>0</v>
      </c>
      <c r="AV28">
        <f>SUM(HOLDS!G35:W35)*Datenbank!AF29</f>
        <v>0</v>
      </c>
    </row>
    <row r="29" spans="2:48" ht="19.5" thickBot="1" x14ac:dyDescent="0.35">
      <c r="B29" t="str">
        <f>PROPER(VLOOKUP(C29,Datenbank!B:AI,26,FALSE))</f>
        <v>89,25</v>
      </c>
      <c r="C29" s="61" t="s">
        <v>23</v>
      </c>
      <c r="D29" s="50" t="str">
        <f>PROPER(VLOOKUP(C29,Datenbank!B:C,2,FALSE))</f>
        <v>Tiny Crusher 1</v>
      </c>
      <c r="E29" s="1">
        <f>SUM(HOLDS!G36:W36)</f>
        <v>0</v>
      </c>
      <c r="F29" s="5">
        <f>$E29*Datenbank!H30</f>
        <v>0</v>
      </c>
      <c r="G29" s="5">
        <f>$E29*Datenbank!I30</f>
        <v>0</v>
      </c>
      <c r="H29" s="5">
        <f>$E29*Datenbank!J30</f>
        <v>0</v>
      </c>
      <c r="I29" s="5">
        <f>$E29*Datenbank!K30</f>
        <v>0</v>
      </c>
      <c r="J29" s="5">
        <f>$E29*Datenbank!L30</f>
        <v>0</v>
      </c>
      <c r="K29" s="5">
        <f>$E29*Datenbank!M30</f>
        <v>0</v>
      </c>
      <c r="L29" s="5">
        <f>$E29*Datenbank!N30</f>
        <v>0</v>
      </c>
      <c r="M29" s="5">
        <f>$E29*Datenbank!O30</f>
        <v>0</v>
      </c>
      <c r="N29" s="5">
        <f>$E29*Datenbank!P30</f>
        <v>0</v>
      </c>
      <c r="O29" s="5">
        <f>$E29*Datenbank!Q30</f>
        <v>0</v>
      </c>
      <c r="P29" s="5">
        <f>$E29*Datenbank!R30</f>
        <v>0</v>
      </c>
      <c r="Q29" s="5">
        <f>$E29*Datenbank!S30</f>
        <v>0</v>
      </c>
      <c r="R29" s="5">
        <f>$E29*Datenbank!T30</f>
        <v>0</v>
      </c>
      <c r="S29" s="5">
        <f>$E29*Datenbank!U30</f>
        <v>0</v>
      </c>
      <c r="T29" s="5">
        <f>$E29*Datenbank!V30</f>
        <v>0</v>
      </c>
      <c r="U29" s="5">
        <f>$E29*Datenbank!W30</f>
        <v>0</v>
      </c>
      <c r="V29" s="5">
        <f>$E29*Datenbank!X30</f>
        <v>0</v>
      </c>
      <c r="Y29">
        <f>HOLDS!G36*HOLDS!$E36</f>
        <v>0</v>
      </c>
      <c r="Z29">
        <f>HOLDS!H36*HOLDS!$E36</f>
        <v>0</v>
      </c>
      <c r="AA29">
        <f>HOLDS!I36*HOLDS!$E36</f>
        <v>0</v>
      </c>
      <c r="AB29">
        <f>HOLDS!J36*HOLDS!$E36</f>
        <v>0</v>
      </c>
      <c r="AC29">
        <f>HOLDS!K36*HOLDS!$E36</f>
        <v>0</v>
      </c>
      <c r="AD29">
        <f>HOLDS!L36*HOLDS!$E36</f>
        <v>0</v>
      </c>
      <c r="AE29">
        <f>HOLDS!M36*HOLDS!$E36</f>
        <v>0</v>
      </c>
      <c r="AF29">
        <f>HOLDS!N36*HOLDS!$E36</f>
        <v>0</v>
      </c>
      <c r="AG29">
        <f>HOLDS!O36*HOLDS!$E36</f>
        <v>0</v>
      </c>
      <c r="AH29">
        <f>HOLDS!P36*HOLDS!$E36</f>
        <v>0</v>
      </c>
      <c r="AI29">
        <f>HOLDS!Q36*HOLDS!$E36</f>
        <v>0</v>
      </c>
      <c r="AJ29">
        <f>HOLDS!R36*HOLDS!$E36</f>
        <v>0</v>
      </c>
      <c r="AK29">
        <f>HOLDS!S36*HOLDS!$E36</f>
        <v>0</v>
      </c>
      <c r="AL29">
        <f>HOLDS!T36*HOLDS!$E36</f>
        <v>0</v>
      </c>
      <c r="AM29">
        <f>HOLDS!U36*HOLDS!$E36</f>
        <v>0</v>
      </c>
      <c r="AN29">
        <f>HOLDS!V36*HOLDS!$E36</f>
        <v>0</v>
      </c>
      <c r="AO29">
        <f>HOLDS!W36*HOLDS!$E36</f>
        <v>0</v>
      </c>
      <c r="AR29">
        <f>SUM(HOLDS!G36:W36)*Datenbank!AA30</f>
        <v>0</v>
      </c>
      <c r="AS29">
        <f>SUM(HOLDS!G36:W36)*Datenbank!AC30</f>
        <v>0</v>
      </c>
      <c r="AV29">
        <f>SUM(HOLDS!G36:W36)*Datenbank!AF30</f>
        <v>0</v>
      </c>
    </row>
    <row r="30" spans="2:48" ht="19.5" thickBot="1" x14ac:dyDescent="0.35">
      <c r="B30" t="str">
        <f>PROPER(VLOOKUP(C30,Datenbank!B:AI,26,FALSE))</f>
        <v>86,87</v>
      </c>
      <c r="C30" s="55" t="s">
        <v>24</v>
      </c>
      <c r="D30" s="50" t="str">
        <f>PROPER(VLOOKUP(C30,Datenbank!B:C,2,FALSE))</f>
        <v>Tiny Crusher 2</v>
      </c>
      <c r="E30" s="1">
        <f>SUM(HOLDS!G37:W37)</f>
        <v>0</v>
      </c>
      <c r="F30" s="5">
        <f>$E30*Datenbank!H31</f>
        <v>0</v>
      </c>
      <c r="G30" s="5">
        <f>$E30*Datenbank!I31</f>
        <v>0</v>
      </c>
      <c r="H30" s="5">
        <f>$E30*Datenbank!J31</f>
        <v>0</v>
      </c>
      <c r="I30" s="5">
        <f>$E30*Datenbank!K31</f>
        <v>0</v>
      </c>
      <c r="J30" s="5">
        <f>$E30*Datenbank!L31</f>
        <v>0</v>
      </c>
      <c r="K30" s="5">
        <f>$E30*Datenbank!M31</f>
        <v>0</v>
      </c>
      <c r="L30" s="5">
        <f>$E30*Datenbank!N31</f>
        <v>0</v>
      </c>
      <c r="M30" s="5">
        <f>$E30*Datenbank!O31</f>
        <v>0</v>
      </c>
      <c r="N30" s="5">
        <f>$E30*Datenbank!P31</f>
        <v>0</v>
      </c>
      <c r="O30" s="5">
        <f>$E30*Datenbank!Q31</f>
        <v>0</v>
      </c>
      <c r="P30" s="5">
        <f>$E30*Datenbank!R31</f>
        <v>0</v>
      </c>
      <c r="Q30" s="5">
        <f>$E30*Datenbank!S31</f>
        <v>0</v>
      </c>
      <c r="R30" s="5">
        <f>$E30*Datenbank!T31</f>
        <v>0</v>
      </c>
      <c r="S30" s="5">
        <f>$E30*Datenbank!U31</f>
        <v>0</v>
      </c>
      <c r="T30" s="5">
        <f>$E30*Datenbank!V31</f>
        <v>0</v>
      </c>
      <c r="U30" s="5">
        <f>$E30*Datenbank!W31</f>
        <v>0</v>
      </c>
      <c r="V30" s="5">
        <f>$E30*Datenbank!X31</f>
        <v>0</v>
      </c>
      <c r="Y30">
        <f>HOLDS!G37*HOLDS!$E37</f>
        <v>0</v>
      </c>
      <c r="Z30">
        <f>HOLDS!H37*HOLDS!$E37</f>
        <v>0</v>
      </c>
      <c r="AA30">
        <f>HOLDS!I37*HOLDS!$E37</f>
        <v>0</v>
      </c>
      <c r="AB30">
        <f>HOLDS!J37*HOLDS!$E37</f>
        <v>0</v>
      </c>
      <c r="AC30">
        <f>HOLDS!K37*HOLDS!$E37</f>
        <v>0</v>
      </c>
      <c r="AD30">
        <f>HOLDS!L37*HOLDS!$E37</f>
        <v>0</v>
      </c>
      <c r="AE30">
        <f>HOLDS!M37*HOLDS!$E37</f>
        <v>0</v>
      </c>
      <c r="AF30">
        <f>HOLDS!N37*HOLDS!$E37</f>
        <v>0</v>
      </c>
      <c r="AG30">
        <f>HOLDS!O37*HOLDS!$E37</f>
        <v>0</v>
      </c>
      <c r="AH30">
        <f>HOLDS!P37*HOLDS!$E37</f>
        <v>0</v>
      </c>
      <c r="AI30">
        <f>HOLDS!Q37*HOLDS!$E37</f>
        <v>0</v>
      </c>
      <c r="AJ30">
        <f>HOLDS!R37*HOLDS!$E37</f>
        <v>0</v>
      </c>
      <c r="AK30">
        <f>HOLDS!S37*HOLDS!$E37</f>
        <v>0</v>
      </c>
      <c r="AL30">
        <f>HOLDS!T37*HOLDS!$E37</f>
        <v>0</v>
      </c>
      <c r="AM30">
        <f>HOLDS!U37*HOLDS!$E37</f>
        <v>0</v>
      </c>
      <c r="AN30">
        <f>HOLDS!V37*HOLDS!$E37</f>
        <v>0</v>
      </c>
      <c r="AO30">
        <f>HOLDS!W37*HOLDS!$E37</f>
        <v>0</v>
      </c>
      <c r="AR30">
        <f>SUM(HOLDS!G37:W37)*Datenbank!AA31</f>
        <v>0</v>
      </c>
      <c r="AS30">
        <f>SUM(HOLDS!G37:W37)*Datenbank!AC31</f>
        <v>0</v>
      </c>
      <c r="AV30">
        <f>SUM(HOLDS!G37:W37)*Datenbank!AF31</f>
        <v>0</v>
      </c>
    </row>
    <row r="31" spans="2:48" ht="19.5" thickBot="1" x14ac:dyDescent="0.35">
      <c r="B31" t="str">
        <f>PROPER(VLOOKUP(C31,Datenbank!B:AI,26,FALSE))</f>
        <v>79,73</v>
      </c>
      <c r="C31" s="55" t="s">
        <v>125</v>
      </c>
      <c r="D31" s="50" t="str">
        <f>PROPER(VLOOKUP(C31,Datenbank!B:C,2,FALSE))</f>
        <v>Tiny Crusher 3</v>
      </c>
      <c r="E31" s="1">
        <f>SUM(HOLDS!G38:W38)</f>
        <v>0</v>
      </c>
      <c r="F31" s="5">
        <f>$E31*Datenbank!H32</f>
        <v>0</v>
      </c>
      <c r="G31" s="5">
        <f>$E31*Datenbank!I32</f>
        <v>0</v>
      </c>
      <c r="H31" s="5">
        <f>$E31*Datenbank!J32</f>
        <v>0</v>
      </c>
      <c r="I31" s="5">
        <f>$E31*Datenbank!K32</f>
        <v>0</v>
      </c>
      <c r="J31" s="5">
        <f>$E31*Datenbank!L32</f>
        <v>0</v>
      </c>
      <c r="K31" s="5">
        <f>$E31*Datenbank!M32</f>
        <v>0</v>
      </c>
      <c r="L31" s="5">
        <f>$E31*Datenbank!N32</f>
        <v>0</v>
      </c>
      <c r="M31" s="5">
        <f>$E31*Datenbank!O32</f>
        <v>0</v>
      </c>
      <c r="N31" s="5">
        <f>$E31*Datenbank!P32</f>
        <v>0</v>
      </c>
      <c r="O31" s="5">
        <f>$E31*Datenbank!Q32</f>
        <v>0</v>
      </c>
      <c r="P31" s="5">
        <f>$E31*Datenbank!R32</f>
        <v>0</v>
      </c>
      <c r="Q31" s="5">
        <f>$E31*Datenbank!S32</f>
        <v>0</v>
      </c>
      <c r="R31" s="5">
        <f>$E31*Datenbank!T32</f>
        <v>0</v>
      </c>
      <c r="S31" s="5">
        <f>$E31*Datenbank!U32</f>
        <v>0</v>
      </c>
      <c r="T31" s="5">
        <f>$E31*Datenbank!V32</f>
        <v>0</v>
      </c>
      <c r="U31" s="5">
        <f>$E31*Datenbank!W32</f>
        <v>0</v>
      </c>
      <c r="V31" s="5">
        <f>$E31*Datenbank!X32</f>
        <v>0</v>
      </c>
      <c r="Y31">
        <f>HOLDS!G38*HOLDS!$E38</f>
        <v>0</v>
      </c>
      <c r="Z31">
        <f>HOLDS!H38*HOLDS!$E38</f>
        <v>0</v>
      </c>
      <c r="AA31">
        <f>HOLDS!I38*HOLDS!$E38</f>
        <v>0</v>
      </c>
      <c r="AB31">
        <f>HOLDS!J38*HOLDS!$E38</f>
        <v>0</v>
      </c>
      <c r="AC31">
        <f>HOLDS!K38*HOLDS!$E38</f>
        <v>0</v>
      </c>
      <c r="AD31">
        <f>HOLDS!L38*HOLDS!$E38</f>
        <v>0</v>
      </c>
      <c r="AE31">
        <f>HOLDS!M38*HOLDS!$E38</f>
        <v>0</v>
      </c>
      <c r="AF31">
        <f>HOLDS!N38*HOLDS!$E38</f>
        <v>0</v>
      </c>
      <c r="AG31">
        <f>HOLDS!O38*HOLDS!$E38</f>
        <v>0</v>
      </c>
      <c r="AH31">
        <f>HOLDS!P38*HOLDS!$E38</f>
        <v>0</v>
      </c>
      <c r="AI31">
        <f>HOLDS!Q38*HOLDS!$E38</f>
        <v>0</v>
      </c>
      <c r="AJ31">
        <f>HOLDS!R38*HOLDS!$E38</f>
        <v>0</v>
      </c>
      <c r="AK31">
        <f>HOLDS!S38*HOLDS!$E38</f>
        <v>0</v>
      </c>
      <c r="AL31">
        <f>HOLDS!T38*HOLDS!$E38</f>
        <v>0</v>
      </c>
      <c r="AM31">
        <f>HOLDS!U38*HOLDS!$E38</f>
        <v>0</v>
      </c>
      <c r="AN31">
        <f>HOLDS!V38*HOLDS!$E38</f>
        <v>0</v>
      </c>
      <c r="AO31">
        <f>HOLDS!W38*HOLDS!$E38</f>
        <v>0</v>
      </c>
      <c r="AR31">
        <f>SUM(HOLDS!G38:W38)*Datenbank!AA32</f>
        <v>0</v>
      </c>
      <c r="AS31">
        <f>SUM(HOLDS!G38:W38)*Datenbank!AC32</f>
        <v>0</v>
      </c>
      <c r="AV31">
        <f>SUM(HOLDS!G38:W38)*Datenbank!AF32</f>
        <v>0</v>
      </c>
    </row>
    <row r="32" spans="2:48" ht="19.5" thickBot="1" x14ac:dyDescent="0.35">
      <c r="B32" t="str">
        <f>PROPER(VLOOKUP(C32,Datenbank!B:AI,26,FALSE))</f>
        <v>80,92</v>
      </c>
      <c r="C32" s="55" t="s">
        <v>126</v>
      </c>
      <c r="D32" s="50" t="str">
        <f>PROPER(VLOOKUP(C32,Datenbank!B:C,2,FALSE))</f>
        <v>Tiny Crusher 4</v>
      </c>
      <c r="E32" s="1">
        <f>SUM(HOLDS!G39:W39)</f>
        <v>0</v>
      </c>
      <c r="F32" s="5">
        <f>$E32*Datenbank!H33</f>
        <v>0</v>
      </c>
      <c r="G32" s="5">
        <f>$E32*Datenbank!I33</f>
        <v>0</v>
      </c>
      <c r="H32" s="5">
        <f>$E32*Datenbank!J33</f>
        <v>0</v>
      </c>
      <c r="I32" s="5">
        <f>$E32*Datenbank!K33</f>
        <v>0</v>
      </c>
      <c r="J32" s="5">
        <f>$E32*Datenbank!L33</f>
        <v>0</v>
      </c>
      <c r="K32" s="5">
        <f>$E32*Datenbank!M33</f>
        <v>0</v>
      </c>
      <c r="L32" s="5">
        <f>$E32*Datenbank!N33</f>
        <v>0</v>
      </c>
      <c r="M32" s="5">
        <f>$E32*Datenbank!O33</f>
        <v>0</v>
      </c>
      <c r="N32" s="5">
        <f>$E32*Datenbank!P33</f>
        <v>0</v>
      </c>
      <c r="O32" s="5">
        <f>$E32*Datenbank!Q33</f>
        <v>0</v>
      </c>
      <c r="P32" s="5">
        <f>$E32*Datenbank!R33</f>
        <v>0</v>
      </c>
      <c r="Q32" s="5">
        <f>$E32*Datenbank!S33</f>
        <v>0</v>
      </c>
      <c r="R32" s="5">
        <f>$E32*Datenbank!T33</f>
        <v>0</v>
      </c>
      <c r="S32" s="5">
        <f>$E32*Datenbank!U33</f>
        <v>0</v>
      </c>
      <c r="T32" s="5">
        <f>$E32*Datenbank!V33</f>
        <v>0</v>
      </c>
      <c r="U32" s="5">
        <f>$E32*Datenbank!W33</f>
        <v>0</v>
      </c>
      <c r="V32" s="5">
        <f>$E32*Datenbank!X33</f>
        <v>0</v>
      </c>
      <c r="Y32">
        <f>HOLDS!G39*HOLDS!$E39</f>
        <v>0</v>
      </c>
      <c r="Z32">
        <f>HOLDS!H39*HOLDS!$E39</f>
        <v>0</v>
      </c>
      <c r="AA32">
        <f>HOLDS!I39*HOLDS!$E39</f>
        <v>0</v>
      </c>
      <c r="AB32">
        <f>HOLDS!J39*HOLDS!$E39</f>
        <v>0</v>
      </c>
      <c r="AC32">
        <f>HOLDS!K39*HOLDS!$E39</f>
        <v>0</v>
      </c>
      <c r="AD32">
        <f>HOLDS!L39*HOLDS!$E39</f>
        <v>0</v>
      </c>
      <c r="AE32">
        <f>HOLDS!M39*HOLDS!$E39</f>
        <v>0</v>
      </c>
      <c r="AF32">
        <f>HOLDS!N39*HOLDS!$E39</f>
        <v>0</v>
      </c>
      <c r="AG32">
        <f>HOLDS!O39*HOLDS!$E39</f>
        <v>0</v>
      </c>
      <c r="AH32">
        <f>HOLDS!P39*HOLDS!$E39</f>
        <v>0</v>
      </c>
      <c r="AI32">
        <f>HOLDS!Q39*HOLDS!$E39</f>
        <v>0</v>
      </c>
      <c r="AJ32">
        <f>HOLDS!R39*HOLDS!$E39</f>
        <v>0</v>
      </c>
      <c r="AK32">
        <f>HOLDS!S39*HOLDS!$E39</f>
        <v>0</v>
      </c>
      <c r="AL32">
        <f>HOLDS!T39*HOLDS!$E39</f>
        <v>0</v>
      </c>
      <c r="AM32">
        <f>HOLDS!U39*HOLDS!$E39</f>
        <v>0</v>
      </c>
      <c r="AN32">
        <f>HOLDS!V39*HOLDS!$E39</f>
        <v>0</v>
      </c>
      <c r="AO32">
        <f>HOLDS!W39*HOLDS!$E39</f>
        <v>0</v>
      </c>
      <c r="AR32">
        <f>SUM(HOLDS!G39:W39)*Datenbank!AA33</f>
        <v>0</v>
      </c>
      <c r="AS32">
        <f>SUM(HOLDS!G39:W39)*Datenbank!AC33</f>
        <v>0</v>
      </c>
      <c r="AV32">
        <f>SUM(HOLDS!G39:W39)*Datenbank!AF33</f>
        <v>0</v>
      </c>
    </row>
    <row r="33" spans="2:48" ht="19.5" thickBot="1" x14ac:dyDescent="0.35">
      <c r="B33" t="str">
        <f>PROPER(VLOOKUP(C33,Datenbank!B:AI,26,FALSE))</f>
        <v>151,13</v>
      </c>
      <c r="C33" s="55" t="s">
        <v>9</v>
      </c>
      <c r="D33" s="50" t="str">
        <f>PROPER(VLOOKUP(C33,Datenbank!B:C,2,FALSE))</f>
        <v>Light Crusher 1</v>
      </c>
      <c r="E33" s="1">
        <f>SUM(HOLDS!G40:W40)</f>
        <v>0</v>
      </c>
      <c r="F33" s="5">
        <f>$E33*Datenbank!H34</f>
        <v>0</v>
      </c>
      <c r="G33" s="5">
        <f>$E33*Datenbank!I34</f>
        <v>0</v>
      </c>
      <c r="H33" s="5">
        <f>$E33*Datenbank!J34</f>
        <v>0</v>
      </c>
      <c r="I33" s="5">
        <f>$E33*Datenbank!K34</f>
        <v>0</v>
      </c>
      <c r="J33" s="5">
        <f>$E33*Datenbank!L34</f>
        <v>0</v>
      </c>
      <c r="K33" s="5">
        <f>$E33*Datenbank!M34</f>
        <v>0</v>
      </c>
      <c r="L33" s="5">
        <f>$E33*Datenbank!N34</f>
        <v>0</v>
      </c>
      <c r="M33" s="5">
        <f>$E33*Datenbank!O34</f>
        <v>0</v>
      </c>
      <c r="N33" s="5">
        <f>$E33*Datenbank!P34</f>
        <v>0</v>
      </c>
      <c r="O33" s="5">
        <f>$E33*Datenbank!Q34</f>
        <v>0</v>
      </c>
      <c r="P33" s="5">
        <f>$E33*Datenbank!R34</f>
        <v>0</v>
      </c>
      <c r="Q33" s="5">
        <f>$E33*Datenbank!S34</f>
        <v>0</v>
      </c>
      <c r="R33" s="5">
        <f>$E33*Datenbank!T34</f>
        <v>0</v>
      </c>
      <c r="S33" s="5">
        <f>$E33*Datenbank!U34</f>
        <v>0</v>
      </c>
      <c r="T33" s="5">
        <f>$E33*Datenbank!V34</f>
        <v>0</v>
      </c>
      <c r="U33" s="5">
        <f>$E33*Datenbank!W34</f>
        <v>0</v>
      </c>
      <c r="V33" s="5">
        <f>$E33*Datenbank!X34</f>
        <v>0</v>
      </c>
      <c r="Y33">
        <f>HOLDS!G40*HOLDS!$E40</f>
        <v>0</v>
      </c>
      <c r="Z33">
        <f>HOLDS!H40*HOLDS!$E40</f>
        <v>0</v>
      </c>
      <c r="AA33">
        <f>HOLDS!I40*HOLDS!$E40</f>
        <v>0</v>
      </c>
      <c r="AB33">
        <f>HOLDS!J40*HOLDS!$E40</f>
        <v>0</v>
      </c>
      <c r="AC33">
        <f>HOLDS!K40*HOLDS!$E40</f>
        <v>0</v>
      </c>
      <c r="AD33">
        <f>HOLDS!L40*HOLDS!$E40</f>
        <v>0</v>
      </c>
      <c r="AE33">
        <f>HOLDS!M40*HOLDS!$E40</f>
        <v>0</v>
      </c>
      <c r="AF33">
        <f>HOLDS!N40*HOLDS!$E40</f>
        <v>0</v>
      </c>
      <c r="AG33">
        <f>HOLDS!O40*HOLDS!$E40</f>
        <v>0</v>
      </c>
      <c r="AH33">
        <f>HOLDS!P40*HOLDS!$E40</f>
        <v>0</v>
      </c>
      <c r="AI33">
        <f>HOLDS!Q40*HOLDS!$E40</f>
        <v>0</v>
      </c>
      <c r="AJ33">
        <f>HOLDS!R40*HOLDS!$E40</f>
        <v>0</v>
      </c>
      <c r="AK33">
        <f>HOLDS!S40*HOLDS!$E40</f>
        <v>0</v>
      </c>
      <c r="AL33">
        <f>HOLDS!T40*HOLDS!$E40</f>
        <v>0</v>
      </c>
      <c r="AM33">
        <f>HOLDS!U40*HOLDS!$E40</f>
        <v>0</v>
      </c>
      <c r="AN33">
        <f>HOLDS!V40*HOLDS!$E40</f>
        <v>0</v>
      </c>
      <c r="AO33">
        <f>HOLDS!W40*HOLDS!$E40</f>
        <v>0</v>
      </c>
      <c r="AR33">
        <f>SUM(HOLDS!G40:W40)*Datenbank!AA34</f>
        <v>0</v>
      </c>
      <c r="AS33">
        <f>SUM(HOLDS!G40:W40)*Datenbank!AC34</f>
        <v>0</v>
      </c>
      <c r="AV33">
        <f>SUM(HOLDS!G40:W40)*Datenbank!AF34</f>
        <v>0</v>
      </c>
    </row>
    <row r="34" spans="2:48" ht="19.5" thickBot="1" x14ac:dyDescent="0.35">
      <c r="B34" t="str">
        <f>PROPER(VLOOKUP(C34,Datenbank!B:AI,26,FALSE))</f>
        <v>238</v>
      </c>
      <c r="C34" s="55" t="s">
        <v>1</v>
      </c>
      <c r="D34" s="50" t="str">
        <f>PROPER(VLOOKUP(C34,Datenbank!B:C,2,FALSE))</f>
        <v>Light Crusher 2</v>
      </c>
      <c r="E34" s="1">
        <f>SUM(HOLDS!G41:W41)</f>
        <v>0</v>
      </c>
      <c r="F34" s="5">
        <f>$E34*Datenbank!H35</f>
        <v>0</v>
      </c>
      <c r="G34" s="5">
        <f>$E34*Datenbank!I35</f>
        <v>0</v>
      </c>
      <c r="H34" s="5">
        <f>$E34*Datenbank!J35</f>
        <v>0</v>
      </c>
      <c r="I34" s="5">
        <f>$E34*Datenbank!K35</f>
        <v>0</v>
      </c>
      <c r="J34" s="5">
        <f>$E34*Datenbank!L35</f>
        <v>0</v>
      </c>
      <c r="K34" s="5">
        <f>$E34*Datenbank!M35</f>
        <v>0</v>
      </c>
      <c r="L34" s="5">
        <f>$E34*Datenbank!N35</f>
        <v>0</v>
      </c>
      <c r="M34" s="5">
        <f>$E34*Datenbank!O35</f>
        <v>0</v>
      </c>
      <c r="N34" s="5">
        <f>$E34*Datenbank!P35</f>
        <v>0</v>
      </c>
      <c r="O34" s="5">
        <f>$E34*Datenbank!Q35</f>
        <v>0</v>
      </c>
      <c r="P34" s="5">
        <f>$E34*Datenbank!R35</f>
        <v>0</v>
      </c>
      <c r="Q34" s="5">
        <f>$E34*Datenbank!S35</f>
        <v>0</v>
      </c>
      <c r="R34" s="5">
        <f>$E34*Datenbank!T35</f>
        <v>0</v>
      </c>
      <c r="S34" s="5">
        <f>$E34*Datenbank!U35</f>
        <v>0</v>
      </c>
      <c r="T34" s="5">
        <f>$E34*Datenbank!V35</f>
        <v>0</v>
      </c>
      <c r="U34" s="5">
        <f>$E34*Datenbank!W35</f>
        <v>0</v>
      </c>
      <c r="V34" s="5">
        <f>$E34*Datenbank!X35</f>
        <v>0</v>
      </c>
      <c r="Y34">
        <f>HOLDS!G41*HOLDS!$E41</f>
        <v>0</v>
      </c>
      <c r="Z34">
        <f>HOLDS!H41*HOLDS!$E41</f>
        <v>0</v>
      </c>
      <c r="AA34">
        <f>HOLDS!I41*HOLDS!$E41</f>
        <v>0</v>
      </c>
      <c r="AB34">
        <f>HOLDS!J41*HOLDS!$E41</f>
        <v>0</v>
      </c>
      <c r="AC34">
        <f>HOLDS!K41*HOLDS!$E41</f>
        <v>0</v>
      </c>
      <c r="AD34">
        <f>HOLDS!L41*HOLDS!$E41</f>
        <v>0</v>
      </c>
      <c r="AE34">
        <f>HOLDS!M41*HOLDS!$E41</f>
        <v>0</v>
      </c>
      <c r="AF34">
        <f>HOLDS!N41*HOLDS!$E41</f>
        <v>0</v>
      </c>
      <c r="AG34">
        <f>HOLDS!O41*HOLDS!$E41</f>
        <v>0</v>
      </c>
      <c r="AH34">
        <f>HOLDS!P41*HOLDS!$E41</f>
        <v>0</v>
      </c>
      <c r="AI34">
        <f>HOLDS!Q41*HOLDS!$E41</f>
        <v>0</v>
      </c>
      <c r="AJ34">
        <f>HOLDS!R41*HOLDS!$E41</f>
        <v>0</v>
      </c>
      <c r="AK34">
        <f>HOLDS!S41*HOLDS!$E41</f>
        <v>0</v>
      </c>
      <c r="AL34">
        <f>HOLDS!T41*HOLDS!$E41</f>
        <v>0</v>
      </c>
      <c r="AM34">
        <f>HOLDS!U41*HOLDS!$E41</f>
        <v>0</v>
      </c>
      <c r="AN34">
        <f>HOLDS!V41*HOLDS!$E41</f>
        <v>0</v>
      </c>
      <c r="AO34">
        <f>HOLDS!W41*HOLDS!$E41</f>
        <v>0</v>
      </c>
      <c r="AR34">
        <f>SUM(HOLDS!G41:W41)*Datenbank!AA35</f>
        <v>0</v>
      </c>
      <c r="AS34">
        <f>SUM(HOLDS!G41:W41)*Datenbank!AC35</f>
        <v>0</v>
      </c>
      <c r="AV34">
        <f>SUM(HOLDS!G41:W41)*Datenbank!AF35</f>
        <v>0</v>
      </c>
    </row>
    <row r="35" spans="2:48" ht="19.5" thickBot="1" x14ac:dyDescent="0.35">
      <c r="B35" t="str">
        <f>PROPER(VLOOKUP(C35,Datenbank!B:AI,26,FALSE))</f>
        <v>178,5</v>
      </c>
      <c r="C35" s="55" t="s">
        <v>14</v>
      </c>
      <c r="D35" s="50" t="str">
        <f>PROPER(VLOOKUP(C35,Datenbank!B:C,2,FALSE))</f>
        <v>Light Crusher 3</v>
      </c>
      <c r="E35" s="1">
        <f>SUM(HOLDS!G42:W42)</f>
        <v>0</v>
      </c>
      <c r="F35" s="5">
        <f>$E35*Datenbank!H36</f>
        <v>0</v>
      </c>
      <c r="G35" s="5">
        <f>$E35*Datenbank!I36</f>
        <v>0</v>
      </c>
      <c r="H35" s="5">
        <f>$E35*Datenbank!J36</f>
        <v>0</v>
      </c>
      <c r="I35" s="5">
        <f>$E35*Datenbank!K36</f>
        <v>0</v>
      </c>
      <c r="J35" s="5">
        <f>$E35*Datenbank!L36</f>
        <v>0</v>
      </c>
      <c r="K35" s="5">
        <f>$E35*Datenbank!M36</f>
        <v>0</v>
      </c>
      <c r="L35" s="5">
        <f>$E35*Datenbank!N36</f>
        <v>0</v>
      </c>
      <c r="M35" s="5">
        <f>$E35*Datenbank!O36</f>
        <v>0</v>
      </c>
      <c r="N35" s="5">
        <f>$E35*Datenbank!P36</f>
        <v>0</v>
      </c>
      <c r="O35" s="5">
        <f>$E35*Datenbank!Q36</f>
        <v>0</v>
      </c>
      <c r="P35" s="5">
        <f>$E35*Datenbank!R36</f>
        <v>0</v>
      </c>
      <c r="Q35" s="5">
        <f>$E35*Datenbank!S36</f>
        <v>0</v>
      </c>
      <c r="R35" s="5">
        <f>$E35*Datenbank!T36</f>
        <v>0</v>
      </c>
      <c r="S35" s="5">
        <f>$E35*Datenbank!U36</f>
        <v>0</v>
      </c>
      <c r="T35" s="5">
        <f>$E35*Datenbank!V36</f>
        <v>0</v>
      </c>
      <c r="U35" s="5">
        <f>$E35*Datenbank!W36</f>
        <v>0</v>
      </c>
      <c r="V35" s="5">
        <f>$E35*Datenbank!X36</f>
        <v>0</v>
      </c>
      <c r="Y35">
        <f>HOLDS!G42*HOLDS!$E42</f>
        <v>0</v>
      </c>
      <c r="Z35">
        <f>HOLDS!H42*HOLDS!$E42</f>
        <v>0</v>
      </c>
      <c r="AA35">
        <f>HOLDS!I42*HOLDS!$E42</f>
        <v>0</v>
      </c>
      <c r="AB35">
        <f>HOLDS!J42*HOLDS!$E42</f>
        <v>0</v>
      </c>
      <c r="AC35">
        <f>HOLDS!K42*HOLDS!$E42</f>
        <v>0</v>
      </c>
      <c r="AD35">
        <f>HOLDS!L42*HOLDS!$E42</f>
        <v>0</v>
      </c>
      <c r="AE35">
        <f>HOLDS!M42*HOLDS!$E42</f>
        <v>0</v>
      </c>
      <c r="AF35">
        <f>HOLDS!N42*HOLDS!$E42</f>
        <v>0</v>
      </c>
      <c r="AG35">
        <f>HOLDS!O42*HOLDS!$E42</f>
        <v>0</v>
      </c>
      <c r="AH35">
        <f>HOLDS!P42*HOLDS!$E42</f>
        <v>0</v>
      </c>
      <c r="AI35">
        <f>HOLDS!Q42*HOLDS!$E42</f>
        <v>0</v>
      </c>
      <c r="AJ35">
        <f>HOLDS!R42*HOLDS!$E42</f>
        <v>0</v>
      </c>
      <c r="AK35">
        <f>HOLDS!S42*HOLDS!$E42</f>
        <v>0</v>
      </c>
      <c r="AL35">
        <f>HOLDS!T42*HOLDS!$E42</f>
        <v>0</v>
      </c>
      <c r="AM35">
        <f>HOLDS!U42*HOLDS!$E42</f>
        <v>0</v>
      </c>
      <c r="AN35">
        <f>HOLDS!V42*HOLDS!$E42</f>
        <v>0</v>
      </c>
      <c r="AO35">
        <f>HOLDS!W42*HOLDS!$E42</f>
        <v>0</v>
      </c>
      <c r="AR35">
        <f>SUM(HOLDS!G42:W42)*Datenbank!AA36</f>
        <v>0</v>
      </c>
      <c r="AS35">
        <f>SUM(HOLDS!G42:W42)*Datenbank!AC36</f>
        <v>0</v>
      </c>
      <c r="AV35">
        <f>SUM(HOLDS!G42:W42)*Datenbank!AF36</f>
        <v>0</v>
      </c>
    </row>
    <row r="36" spans="2:48" ht="19.5" thickBot="1" x14ac:dyDescent="0.35">
      <c r="B36" t="str">
        <f>PROPER(VLOOKUP(C36,Datenbank!B:AI,26,FALSE))</f>
        <v>140,42</v>
      </c>
      <c r="C36" s="55" t="s">
        <v>37</v>
      </c>
      <c r="D36" s="50" t="str">
        <f>PROPER(VLOOKUP(C36,Datenbank!B:C,2,FALSE))</f>
        <v>Essential Crusher 1</v>
      </c>
      <c r="E36" s="1">
        <f>SUM(HOLDS!G43:W43)</f>
        <v>0</v>
      </c>
      <c r="F36" s="5">
        <f>$E36*Datenbank!H37</f>
        <v>0</v>
      </c>
      <c r="G36" s="5">
        <f>$E36*Datenbank!I37</f>
        <v>0</v>
      </c>
      <c r="H36" s="5">
        <f>$E36*Datenbank!J37</f>
        <v>0</v>
      </c>
      <c r="I36" s="5">
        <f>$E36*Datenbank!K37</f>
        <v>0</v>
      </c>
      <c r="J36" s="5">
        <f>$E36*Datenbank!L37</f>
        <v>0</v>
      </c>
      <c r="K36" s="5">
        <f>$E36*Datenbank!M37</f>
        <v>0</v>
      </c>
      <c r="L36" s="5">
        <f>$E36*Datenbank!N37</f>
        <v>0</v>
      </c>
      <c r="M36" s="5">
        <f>$E36*Datenbank!O37</f>
        <v>0</v>
      </c>
      <c r="N36" s="5">
        <f>$E36*Datenbank!P37</f>
        <v>0</v>
      </c>
      <c r="O36" s="5">
        <f>$E36*Datenbank!Q37</f>
        <v>0</v>
      </c>
      <c r="P36" s="5">
        <f>$E36*Datenbank!R37</f>
        <v>0</v>
      </c>
      <c r="Q36" s="5">
        <f>$E36*Datenbank!S37</f>
        <v>0</v>
      </c>
      <c r="R36" s="5">
        <f>$E36*Datenbank!T37</f>
        <v>0</v>
      </c>
      <c r="S36" s="5">
        <f>$E36*Datenbank!U37</f>
        <v>0</v>
      </c>
      <c r="T36" s="5">
        <f>$E36*Datenbank!V37</f>
        <v>0</v>
      </c>
      <c r="U36" s="5">
        <f>$E36*Datenbank!W37</f>
        <v>0</v>
      </c>
      <c r="V36" s="5">
        <f>$E36*Datenbank!X37</f>
        <v>0</v>
      </c>
      <c r="Y36">
        <f>HOLDS!G43*HOLDS!$E43</f>
        <v>0</v>
      </c>
      <c r="Z36">
        <f>HOLDS!H43*HOLDS!$E43</f>
        <v>0</v>
      </c>
      <c r="AA36">
        <f>HOLDS!I43*HOLDS!$E43</f>
        <v>0</v>
      </c>
      <c r="AB36">
        <f>HOLDS!J43*HOLDS!$E43</f>
        <v>0</v>
      </c>
      <c r="AC36">
        <f>HOLDS!K43*HOLDS!$E43</f>
        <v>0</v>
      </c>
      <c r="AD36">
        <f>HOLDS!L43*HOLDS!$E43</f>
        <v>0</v>
      </c>
      <c r="AE36">
        <f>HOLDS!M43*HOLDS!$E43</f>
        <v>0</v>
      </c>
      <c r="AF36">
        <f>HOLDS!N43*HOLDS!$E43</f>
        <v>0</v>
      </c>
      <c r="AG36">
        <f>HOLDS!O43*HOLDS!$E43</f>
        <v>0</v>
      </c>
      <c r="AH36">
        <f>HOLDS!P43*HOLDS!$E43</f>
        <v>0</v>
      </c>
      <c r="AI36">
        <f>HOLDS!Q43*HOLDS!$E43</f>
        <v>0</v>
      </c>
      <c r="AJ36">
        <f>HOLDS!R43*HOLDS!$E43</f>
        <v>0</v>
      </c>
      <c r="AK36">
        <f>HOLDS!S43*HOLDS!$E43</f>
        <v>0</v>
      </c>
      <c r="AL36">
        <f>HOLDS!T43*HOLDS!$E43</f>
        <v>0</v>
      </c>
      <c r="AM36">
        <f>HOLDS!U43*HOLDS!$E43</f>
        <v>0</v>
      </c>
      <c r="AN36">
        <f>HOLDS!V43*HOLDS!$E43</f>
        <v>0</v>
      </c>
      <c r="AO36">
        <f>HOLDS!W43*HOLDS!$E43</f>
        <v>0</v>
      </c>
      <c r="AR36">
        <f>SUM(HOLDS!G43:W43)*Datenbank!AA37</f>
        <v>0</v>
      </c>
      <c r="AS36">
        <f>SUM(HOLDS!G43:W43)*Datenbank!AC37</f>
        <v>0</v>
      </c>
      <c r="AV36">
        <f>SUM(HOLDS!G43:W43)*Datenbank!AF37</f>
        <v>0</v>
      </c>
    </row>
    <row r="37" spans="2:48" ht="19.5" thickBot="1" x14ac:dyDescent="0.35">
      <c r="B37" t="str">
        <f>PROPER(VLOOKUP(C37,Datenbank!B:AI,26,FALSE))</f>
        <v>126,14</v>
      </c>
      <c r="C37" s="55" t="s">
        <v>38</v>
      </c>
      <c r="D37" s="50" t="str">
        <f>PROPER(VLOOKUP(C37,Datenbank!B:C,2,FALSE))</f>
        <v>Essential Crusher 2</v>
      </c>
      <c r="E37" s="1">
        <f>SUM(HOLDS!G44:W44)</f>
        <v>0</v>
      </c>
      <c r="F37" s="5">
        <f>$E37*Datenbank!H38</f>
        <v>0</v>
      </c>
      <c r="G37" s="5">
        <f>$E37*Datenbank!I38</f>
        <v>0</v>
      </c>
      <c r="H37" s="5">
        <f>$E37*Datenbank!J38</f>
        <v>0</v>
      </c>
      <c r="I37" s="5">
        <f>$E37*Datenbank!K38</f>
        <v>0</v>
      </c>
      <c r="J37" s="5">
        <f>$E37*Datenbank!L38</f>
        <v>0</v>
      </c>
      <c r="K37" s="5">
        <f>$E37*Datenbank!M38</f>
        <v>0</v>
      </c>
      <c r="L37" s="5">
        <f>$E37*Datenbank!N38</f>
        <v>0</v>
      </c>
      <c r="M37" s="5">
        <f>$E37*Datenbank!O38</f>
        <v>0</v>
      </c>
      <c r="N37" s="5">
        <f>$E37*Datenbank!P38</f>
        <v>0</v>
      </c>
      <c r="O37" s="5">
        <f>$E37*Datenbank!Q38</f>
        <v>0</v>
      </c>
      <c r="P37" s="5">
        <f>$E37*Datenbank!R38</f>
        <v>0</v>
      </c>
      <c r="Q37" s="5">
        <f>$E37*Datenbank!S38</f>
        <v>0</v>
      </c>
      <c r="R37" s="5">
        <f>$E37*Datenbank!T38</f>
        <v>0</v>
      </c>
      <c r="S37" s="5">
        <f>$E37*Datenbank!U38</f>
        <v>0</v>
      </c>
      <c r="T37" s="5">
        <f>$E37*Datenbank!V38</f>
        <v>0</v>
      </c>
      <c r="U37" s="5">
        <f>$E37*Datenbank!W38</f>
        <v>0</v>
      </c>
      <c r="V37" s="5">
        <f>$E37*Datenbank!X38</f>
        <v>0</v>
      </c>
      <c r="Y37">
        <f>HOLDS!G44*HOLDS!$E44</f>
        <v>0</v>
      </c>
      <c r="Z37">
        <f>HOLDS!H44*HOLDS!$E44</f>
        <v>0</v>
      </c>
      <c r="AA37">
        <f>HOLDS!I44*HOLDS!$E44</f>
        <v>0</v>
      </c>
      <c r="AB37">
        <f>HOLDS!J44*HOLDS!$E44</f>
        <v>0</v>
      </c>
      <c r="AC37">
        <f>HOLDS!K44*HOLDS!$E44</f>
        <v>0</v>
      </c>
      <c r="AD37">
        <f>HOLDS!L44*HOLDS!$E44</f>
        <v>0</v>
      </c>
      <c r="AE37">
        <f>HOLDS!M44*HOLDS!$E44</f>
        <v>0</v>
      </c>
      <c r="AF37">
        <f>HOLDS!N44*HOLDS!$E44</f>
        <v>0</v>
      </c>
      <c r="AG37">
        <f>HOLDS!O44*HOLDS!$E44</f>
        <v>0</v>
      </c>
      <c r="AH37">
        <f>HOLDS!P44*HOLDS!$E44</f>
        <v>0</v>
      </c>
      <c r="AI37">
        <f>HOLDS!Q44*HOLDS!$E44</f>
        <v>0</v>
      </c>
      <c r="AJ37">
        <f>HOLDS!R44*HOLDS!$E44</f>
        <v>0</v>
      </c>
      <c r="AK37">
        <f>HOLDS!S44*HOLDS!$E44</f>
        <v>0</v>
      </c>
      <c r="AL37">
        <f>HOLDS!T44*HOLDS!$E44</f>
        <v>0</v>
      </c>
      <c r="AM37">
        <f>HOLDS!U44*HOLDS!$E44</f>
        <v>0</v>
      </c>
      <c r="AN37">
        <f>HOLDS!V44*HOLDS!$E44</f>
        <v>0</v>
      </c>
      <c r="AO37">
        <f>HOLDS!W44*HOLDS!$E44</f>
        <v>0</v>
      </c>
      <c r="AR37">
        <f>SUM(HOLDS!G44:W44)*Datenbank!AA38</f>
        <v>0</v>
      </c>
      <c r="AS37">
        <f>SUM(HOLDS!G44:W44)*Datenbank!AC38</f>
        <v>0</v>
      </c>
      <c r="AV37">
        <f>SUM(HOLDS!G44:W44)*Datenbank!AF38</f>
        <v>0</v>
      </c>
    </row>
    <row r="38" spans="2:48" ht="19.5" thickBot="1" x14ac:dyDescent="0.35">
      <c r="B38" t="str">
        <f>PROPER(VLOOKUP(C38,Datenbank!B:AI,26,FALSE))</f>
        <v>129,71</v>
      </c>
      <c r="C38" s="55" t="s">
        <v>39</v>
      </c>
      <c r="D38" s="50" t="str">
        <f>PROPER(VLOOKUP(C38,Datenbank!B:C,2,FALSE))</f>
        <v>Essential Crusher 3</v>
      </c>
      <c r="E38" s="1">
        <f>SUM(HOLDS!G45:W45)</f>
        <v>0</v>
      </c>
      <c r="F38" s="5">
        <f>$E38*Datenbank!H39</f>
        <v>0</v>
      </c>
      <c r="G38" s="5">
        <f>$E38*Datenbank!I39</f>
        <v>0</v>
      </c>
      <c r="H38" s="5">
        <f>$E38*Datenbank!J39</f>
        <v>0</v>
      </c>
      <c r="I38" s="5">
        <f>$E38*Datenbank!K39</f>
        <v>0</v>
      </c>
      <c r="J38" s="5">
        <f>$E38*Datenbank!L39</f>
        <v>0</v>
      </c>
      <c r="K38" s="5">
        <f>$E38*Datenbank!M39</f>
        <v>0</v>
      </c>
      <c r="L38" s="5">
        <f>$E38*Datenbank!N39</f>
        <v>0</v>
      </c>
      <c r="M38" s="5">
        <f>$E38*Datenbank!O39</f>
        <v>0</v>
      </c>
      <c r="N38" s="5">
        <f>$E38*Datenbank!P39</f>
        <v>0</v>
      </c>
      <c r="O38" s="5">
        <f>$E38*Datenbank!Q39</f>
        <v>0</v>
      </c>
      <c r="P38" s="5">
        <f>$E38*Datenbank!R39</f>
        <v>0</v>
      </c>
      <c r="Q38" s="5">
        <f>$E38*Datenbank!S39</f>
        <v>0</v>
      </c>
      <c r="R38" s="5">
        <f>$E38*Datenbank!T39</f>
        <v>0</v>
      </c>
      <c r="S38" s="5">
        <f>$E38*Datenbank!U39</f>
        <v>0</v>
      </c>
      <c r="T38" s="5">
        <f>$E38*Datenbank!V39</f>
        <v>0</v>
      </c>
      <c r="U38" s="5">
        <f>$E38*Datenbank!W39</f>
        <v>0</v>
      </c>
      <c r="V38" s="5">
        <f>$E38*Datenbank!X39</f>
        <v>0</v>
      </c>
      <c r="Y38">
        <f>HOLDS!G45*HOLDS!$E45</f>
        <v>0</v>
      </c>
      <c r="Z38">
        <f>HOLDS!H45*HOLDS!$E45</f>
        <v>0</v>
      </c>
      <c r="AA38">
        <f>HOLDS!I45*HOLDS!$E45</f>
        <v>0</v>
      </c>
      <c r="AB38">
        <f>HOLDS!J45*HOLDS!$E45</f>
        <v>0</v>
      </c>
      <c r="AC38">
        <f>HOLDS!K45*HOLDS!$E45</f>
        <v>0</v>
      </c>
      <c r="AD38">
        <f>HOLDS!L45*HOLDS!$E45</f>
        <v>0</v>
      </c>
      <c r="AE38">
        <f>HOLDS!M45*HOLDS!$E45</f>
        <v>0</v>
      </c>
      <c r="AF38">
        <f>HOLDS!N45*HOLDS!$E45</f>
        <v>0</v>
      </c>
      <c r="AG38">
        <f>HOLDS!O45*HOLDS!$E45</f>
        <v>0</v>
      </c>
      <c r="AH38">
        <f>HOLDS!P45*HOLDS!$E45</f>
        <v>0</v>
      </c>
      <c r="AI38">
        <f>HOLDS!Q45*HOLDS!$E45</f>
        <v>0</v>
      </c>
      <c r="AJ38">
        <f>HOLDS!R45*HOLDS!$E45</f>
        <v>0</v>
      </c>
      <c r="AK38">
        <f>HOLDS!S45*HOLDS!$E45</f>
        <v>0</v>
      </c>
      <c r="AL38">
        <f>HOLDS!T45*HOLDS!$E45</f>
        <v>0</v>
      </c>
      <c r="AM38">
        <f>HOLDS!U45*HOLDS!$E45</f>
        <v>0</v>
      </c>
      <c r="AN38">
        <f>HOLDS!V45*HOLDS!$E45</f>
        <v>0</v>
      </c>
      <c r="AO38">
        <f>HOLDS!W45*HOLDS!$E45</f>
        <v>0</v>
      </c>
      <c r="AR38">
        <f>SUM(HOLDS!G45:W45)*Datenbank!AA39</f>
        <v>0</v>
      </c>
      <c r="AS38">
        <f>SUM(HOLDS!G45:W45)*Datenbank!AC39</f>
        <v>0</v>
      </c>
      <c r="AV38">
        <f>SUM(HOLDS!G45:W45)*Datenbank!AF39</f>
        <v>0</v>
      </c>
    </row>
    <row r="39" spans="2:48" ht="19.5" thickBot="1" x14ac:dyDescent="0.35">
      <c r="B39" t="str">
        <f>PROPER(VLOOKUP(C39,Datenbank!B:AI,26,FALSE))</f>
        <v>132,09</v>
      </c>
      <c r="C39" s="55" t="s">
        <v>40</v>
      </c>
      <c r="D39" s="50" t="str">
        <f>PROPER(VLOOKUP(C39,Datenbank!B:C,2,FALSE))</f>
        <v>Essential Crusher 4</v>
      </c>
      <c r="E39" s="1">
        <f>SUM(HOLDS!G46:W46)</f>
        <v>0</v>
      </c>
      <c r="F39" s="5">
        <f>$E39*Datenbank!H40</f>
        <v>0</v>
      </c>
      <c r="G39" s="5">
        <f>$E39*Datenbank!I40</f>
        <v>0</v>
      </c>
      <c r="H39" s="5">
        <f>$E39*Datenbank!J40</f>
        <v>0</v>
      </c>
      <c r="I39" s="5">
        <f>$E39*Datenbank!K40</f>
        <v>0</v>
      </c>
      <c r="J39" s="5">
        <f>$E39*Datenbank!L40</f>
        <v>0</v>
      </c>
      <c r="K39" s="5">
        <f>$E39*Datenbank!M40</f>
        <v>0</v>
      </c>
      <c r="L39" s="5">
        <f>$E39*Datenbank!N40</f>
        <v>0</v>
      </c>
      <c r="M39" s="5">
        <f>$E39*Datenbank!O40</f>
        <v>0</v>
      </c>
      <c r="N39" s="5">
        <f>$E39*Datenbank!P40</f>
        <v>0</v>
      </c>
      <c r="O39" s="5">
        <f>$E39*Datenbank!Q40</f>
        <v>0</v>
      </c>
      <c r="P39" s="5">
        <f>$E39*Datenbank!R40</f>
        <v>0</v>
      </c>
      <c r="Q39" s="5">
        <f>$E39*Datenbank!S40</f>
        <v>0</v>
      </c>
      <c r="R39" s="5">
        <f>$E39*Datenbank!T40</f>
        <v>0</v>
      </c>
      <c r="S39" s="5">
        <f>$E39*Datenbank!U40</f>
        <v>0</v>
      </c>
      <c r="T39" s="5">
        <f>$E39*Datenbank!V40</f>
        <v>0</v>
      </c>
      <c r="U39" s="5">
        <f>$E39*Datenbank!W40</f>
        <v>0</v>
      </c>
      <c r="V39" s="5">
        <f>$E39*Datenbank!X40</f>
        <v>0</v>
      </c>
      <c r="Y39">
        <f>HOLDS!G46*HOLDS!$E46</f>
        <v>0</v>
      </c>
      <c r="Z39">
        <f>HOLDS!H46*HOLDS!$E46</f>
        <v>0</v>
      </c>
      <c r="AA39">
        <f>HOLDS!I46*HOLDS!$E46</f>
        <v>0</v>
      </c>
      <c r="AB39">
        <f>HOLDS!J46*HOLDS!$E46</f>
        <v>0</v>
      </c>
      <c r="AC39">
        <f>HOLDS!K46*HOLDS!$E46</f>
        <v>0</v>
      </c>
      <c r="AD39">
        <f>HOLDS!L46*HOLDS!$E46</f>
        <v>0</v>
      </c>
      <c r="AE39">
        <f>HOLDS!M46*HOLDS!$E46</f>
        <v>0</v>
      </c>
      <c r="AF39">
        <f>HOLDS!N46*HOLDS!$E46</f>
        <v>0</v>
      </c>
      <c r="AG39">
        <f>HOLDS!O46*HOLDS!$E46</f>
        <v>0</v>
      </c>
      <c r="AH39">
        <f>HOLDS!P46*HOLDS!$E46</f>
        <v>0</v>
      </c>
      <c r="AI39">
        <f>HOLDS!Q46*HOLDS!$E46</f>
        <v>0</v>
      </c>
      <c r="AJ39">
        <f>HOLDS!R46*HOLDS!$E46</f>
        <v>0</v>
      </c>
      <c r="AK39">
        <f>HOLDS!S46*HOLDS!$E46</f>
        <v>0</v>
      </c>
      <c r="AL39">
        <f>HOLDS!T46*HOLDS!$E46</f>
        <v>0</v>
      </c>
      <c r="AM39">
        <f>HOLDS!U46*HOLDS!$E46</f>
        <v>0</v>
      </c>
      <c r="AN39">
        <f>HOLDS!V46*HOLDS!$E46</f>
        <v>0</v>
      </c>
      <c r="AO39">
        <f>HOLDS!W46*HOLDS!$E46</f>
        <v>0</v>
      </c>
      <c r="AR39">
        <f>SUM(HOLDS!G46:W46)*Datenbank!AA40</f>
        <v>0</v>
      </c>
      <c r="AS39">
        <f>SUM(HOLDS!G46:W46)*Datenbank!AC40</f>
        <v>0</v>
      </c>
      <c r="AV39">
        <f>SUM(HOLDS!G46:W46)*Datenbank!AF40</f>
        <v>0</v>
      </c>
    </row>
    <row r="40" spans="2:48" ht="19.5" thickBot="1" x14ac:dyDescent="0.35">
      <c r="B40" t="str">
        <f>PROPER(VLOOKUP(C40,Datenbank!B:AI,26,FALSE))</f>
        <v>57,12</v>
      </c>
      <c r="C40" s="55" t="s">
        <v>41</v>
      </c>
      <c r="D40" s="50" t="str">
        <f>PROPER(VLOOKUP(C40,Datenbank!B:C,2,FALSE))</f>
        <v>Heavy Crusher 1</v>
      </c>
      <c r="E40" s="1">
        <f>SUM(HOLDS!G47:W47)</f>
        <v>0</v>
      </c>
      <c r="F40" s="5">
        <f>$E40*Datenbank!H41</f>
        <v>0</v>
      </c>
      <c r="G40" s="5">
        <f>$E40*Datenbank!I41</f>
        <v>0</v>
      </c>
      <c r="H40" s="5">
        <f>$E40*Datenbank!J41</f>
        <v>0</v>
      </c>
      <c r="I40" s="5">
        <f>$E40*Datenbank!K41</f>
        <v>0</v>
      </c>
      <c r="J40" s="5">
        <f>$E40*Datenbank!L41</f>
        <v>0</v>
      </c>
      <c r="K40" s="5">
        <f>$E40*Datenbank!M41</f>
        <v>0</v>
      </c>
      <c r="L40" s="5">
        <f>$E40*Datenbank!N41</f>
        <v>0</v>
      </c>
      <c r="M40" s="5">
        <f>$E40*Datenbank!O41</f>
        <v>0</v>
      </c>
      <c r="N40" s="5">
        <f>$E40*Datenbank!P41</f>
        <v>0</v>
      </c>
      <c r="O40" s="5">
        <f>$E40*Datenbank!Q41</f>
        <v>0</v>
      </c>
      <c r="P40" s="5">
        <f>$E40*Datenbank!R41</f>
        <v>0</v>
      </c>
      <c r="Q40" s="5">
        <f>$E40*Datenbank!S41</f>
        <v>0</v>
      </c>
      <c r="R40" s="5">
        <f>$E40*Datenbank!T41</f>
        <v>0</v>
      </c>
      <c r="S40" s="5">
        <f>$E40*Datenbank!U41</f>
        <v>0</v>
      </c>
      <c r="T40" s="5">
        <f>$E40*Datenbank!V41</f>
        <v>0</v>
      </c>
      <c r="U40" s="5">
        <f>$E40*Datenbank!W41</f>
        <v>0</v>
      </c>
      <c r="V40" s="5">
        <f>$E40*Datenbank!X41</f>
        <v>0</v>
      </c>
      <c r="Y40">
        <f>HOLDS!G47*HOLDS!$E47</f>
        <v>0</v>
      </c>
      <c r="Z40">
        <f>HOLDS!H47*HOLDS!$E47</f>
        <v>0</v>
      </c>
      <c r="AA40">
        <f>HOLDS!I47*HOLDS!$E47</f>
        <v>0</v>
      </c>
      <c r="AB40">
        <f>HOLDS!J47*HOLDS!$E47</f>
        <v>0</v>
      </c>
      <c r="AC40">
        <f>HOLDS!K47*HOLDS!$E47</f>
        <v>0</v>
      </c>
      <c r="AD40">
        <f>HOLDS!L47*HOLDS!$E47</f>
        <v>0</v>
      </c>
      <c r="AE40">
        <f>HOLDS!M47*HOLDS!$E47</f>
        <v>0</v>
      </c>
      <c r="AF40">
        <f>HOLDS!N47*HOLDS!$E47</f>
        <v>0</v>
      </c>
      <c r="AG40">
        <f>HOLDS!O47*HOLDS!$E47</f>
        <v>0</v>
      </c>
      <c r="AH40">
        <f>HOLDS!P47*HOLDS!$E47</f>
        <v>0</v>
      </c>
      <c r="AI40">
        <f>HOLDS!Q47*HOLDS!$E47</f>
        <v>0</v>
      </c>
      <c r="AJ40">
        <f>HOLDS!R47*HOLDS!$E47</f>
        <v>0</v>
      </c>
      <c r="AK40">
        <f>HOLDS!S47*HOLDS!$E47</f>
        <v>0</v>
      </c>
      <c r="AL40">
        <f>HOLDS!T47*HOLDS!$E47</f>
        <v>0</v>
      </c>
      <c r="AM40">
        <f>HOLDS!U47*HOLDS!$E47</f>
        <v>0</v>
      </c>
      <c r="AN40">
        <f>HOLDS!V47*HOLDS!$E47</f>
        <v>0</v>
      </c>
      <c r="AO40">
        <f>HOLDS!W47*HOLDS!$E47</f>
        <v>0</v>
      </c>
      <c r="AR40">
        <f>SUM(HOLDS!G47:W47)*Datenbank!AA41</f>
        <v>0</v>
      </c>
      <c r="AS40">
        <f>SUM(HOLDS!G47:W47)*Datenbank!AC41</f>
        <v>0</v>
      </c>
      <c r="AV40">
        <f>SUM(HOLDS!G47:W47)*Datenbank!AF41</f>
        <v>0</v>
      </c>
    </row>
    <row r="41" spans="2:48" ht="19.5" thickBot="1" x14ac:dyDescent="0.35">
      <c r="B41" t="str">
        <f>PROPER(VLOOKUP(C41,Datenbank!B:AI,26,FALSE))</f>
        <v>42,84</v>
      </c>
      <c r="C41" s="55" t="s">
        <v>42</v>
      </c>
      <c r="D41" s="50" t="str">
        <f>PROPER(VLOOKUP(C41,Datenbank!B:C,2,FALSE))</f>
        <v>Heavy Crusher 2</v>
      </c>
      <c r="E41" s="1">
        <f>SUM(HOLDS!G48:W48)</f>
        <v>0</v>
      </c>
      <c r="F41" s="5">
        <f>$E41*Datenbank!H42</f>
        <v>0</v>
      </c>
      <c r="G41" s="5">
        <f>$E41*Datenbank!I42</f>
        <v>0</v>
      </c>
      <c r="H41" s="5">
        <f>$E41*Datenbank!J42</f>
        <v>0</v>
      </c>
      <c r="I41" s="5">
        <f>$E41*Datenbank!K42</f>
        <v>0</v>
      </c>
      <c r="J41" s="5">
        <f>$E41*Datenbank!L42</f>
        <v>0</v>
      </c>
      <c r="K41" s="5">
        <f>$E41*Datenbank!M42</f>
        <v>0</v>
      </c>
      <c r="L41" s="5">
        <f>$E41*Datenbank!N42</f>
        <v>0</v>
      </c>
      <c r="M41" s="5">
        <f>$E41*Datenbank!O42</f>
        <v>0</v>
      </c>
      <c r="N41" s="5">
        <f>$E41*Datenbank!P42</f>
        <v>0</v>
      </c>
      <c r="O41" s="5">
        <f>$E41*Datenbank!Q42</f>
        <v>0</v>
      </c>
      <c r="P41" s="5">
        <f>$E41*Datenbank!R42</f>
        <v>0</v>
      </c>
      <c r="Q41" s="5">
        <f>$E41*Datenbank!S42</f>
        <v>0</v>
      </c>
      <c r="R41" s="5">
        <f>$E41*Datenbank!T42</f>
        <v>0</v>
      </c>
      <c r="S41" s="5">
        <f>$E41*Datenbank!U42</f>
        <v>0</v>
      </c>
      <c r="T41" s="5">
        <f>$E41*Datenbank!V42</f>
        <v>0</v>
      </c>
      <c r="U41" s="5">
        <f>$E41*Datenbank!W42</f>
        <v>0</v>
      </c>
      <c r="V41" s="5">
        <f>$E41*Datenbank!X42</f>
        <v>0</v>
      </c>
      <c r="Y41">
        <f>HOLDS!G48*HOLDS!$E48</f>
        <v>0</v>
      </c>
      <c r="Z41">
        <f>HOLDS!H48*HOLDS!$E48</f>
        <v>0</v>
      </c>
      <c r="AA41">
        <f>HOLDS!I48*HOLDS!$E48</f>
        <v>0</v>
      </c>
      <c r="AB41">
        <f>HOLDS!J48*HOLDS!$E48</f>
        <v>0</v>
      </c>
      <c r="AC41">
        <f>HOLDS!K48*HOLDS!$E48</f>
        <v>0</v>
      </c>
      <c r="AD41">
        <f>HOLDS!L48*HOLDS!$E48</f>
        <v>0</v>
      </c>
      <c r="AE41">
        <f>HOLDS!M48*HOLDS!$E48</f>
        <v>0</v>
      </c>
      <c r="AF41">
        <f>HOLDS!N48*HOLDS!$E48</f>
        <v>0</v>
      </c>
      <c r="AG41">
        <f>HOLDS!O48*HOLDS!$E48</f>
        <v>0</v>
      </c>
      <c r="AH41">
        <f>HOLDS!P48*HOLDS!$E48</f>
        <v>0</v>
      </c>
      <c r="AI41">
        <f>HOLDS!Q48*HOLDS!$E48</f>
        <v>0</v>
      </c>
      <c r="AJ41">
        <f>HOLDS!R48*HOLDS!$E48</f>
        <v>0</v>
      </c>
      <c r="AK41">
        <f>HOLDS!S48*HOLDS!$E48</f>
        <v>0</v>
      </c>
      <c r="AL41">
        <f>HOLDS!T48*HOLDS!$E48</f>
        <v>0</v>
      </c>
      <c r="AM41">
        <f>HOLDS!U48*HOLDS!$E48</f>
        <v>0</v>
      </c>
      <c r="AN41">
        <f>HOLDS!V48*HOLDS!$E48</f>
        <v>0</v>
      </c>
      <c r="AO41">
        <f>HOLDS!W48*HOLDS!$E48</f>
        <v>0</v>
      </c>
      <c r="AR41">
        <f>SUM(HOLDS!G48:W48)*Datenbank!AA42</f>
        <v>0</v>
      </c>
      <c r="AS41">
        <f>SUM(HOLDS!G48:W48)*Datenbank!AC42</f>
        <v>0</v>
      </c>
      <c r="AV41">
        <f>SUM(HOLDS!G48:W48)*Datenbank!AF42</f>
        <v>0</v>
      </c>
    </row>
    <row r="42" spans="2:48" ht="19.5" thickBot="1" x14ac:dyDescent="0.35">
      <c r="B42" t="str">
        <f>PROPER(VLOOKUP(C42,Datenbank!B:AI,26,FALSE))</f>
        <v>52,36</v>
      </c>
      <c r="C42" s="55" t="s">
        <v>43</v>
      </c>
      <c r="D42" s="50" t="str">
        <f>PROPER(VLOOKUP(C42,Datenbank!B:C,2,FALSE))</f>
        <v>Heavy Crusher 3</v>
      </c>
      <c r="E42" s="1">
        <f>SUM(HOLDS!G49:W49)</f>
        <v>0</v>
      </c>
      <c r="F42" s="5">
        <f>$E42*Datenbank!H43</f>
        <v>0</v>
      </c>
      <c r="G42" s="5">
        <f>$E42*Datenbank!I43</f>
        <v>0</v>
      </c>
      <c r="H42" s="5">
        <f>$E42*Datenbank!J43</f>
        <v>0</v>
      </c>
      <c r="I42" s="5">
        <f>$E42*Datenbank!K43</f>
        <v>0</v>
      </c>
      <c r="J42" s="5">
        <f>$E42*Datenbank!L43</f>
        <v>0</v>
      </c>
      <c r="K42" s="5">
        <f>$E42*Datenbank!M43</f>
        <v>0</v>
      </c>
      <c r="L42" s="5">
        <f>$E42*Datenbank!N43</f>
        <v>0</v>
      </c>
      <c r="M42" s="5">
        <f>$E42*Datenbank!O43</f>
        <v>0</v>
      </c>
      <c r="N42" s="5">
        <f>$E42*Datenbank!P43</f>
        <v>0</v>
      </c>
      <c r="O42" s="5">
        <f>$E42*Datenbank!Q43</f>
        <v>0</v>
      </c>
      <c r="P42" s="5">
        <f>$E42*Datenbank!R43</f>
        <v>0</v>
      </c>
      <c r="Q42" s="5">
        <f>$E42*Datenbank!S43</f>
        <v>0</v>
      </c>
      <c r="R42" s="5">
        <f>$E42*Datenbank!T43</f>
        <v>0</v>
      </c>
      <c r="S42" s="5">
        <f>$E42*Datenbank!U43</f>
        <v>0</v>
      </c>
      <c r="T42" s="5">
        <f>$E42*Datenbank!V43</f>
        <v>0</v>
      </c>
      <c r="U42" s="5">
        <f>$E42*Datenbank!W43</f>
        <v>0</v>
      </c>
      <c r="V42" s="5">
        <f>$E42*Datenbank!X43</f>
        <v>0</v>
      </c>
      <c r="Y42">
        <f>HOLDS!G49*HOLDS!$E49</f>
        <v>0</v>
      </c>
      <c r="Z42">
        <f>HOLDS!H49*HOLDS!$E49</f>
        <v>0</v>
      </c>
      <c r="AA42">
        <f>HOLDS!I49*HOLDS!$E49</f>
        <v>0</v>
      </c>
      <c r="AB42">
        <f>HOLDS!J49*HOLDS!$E49</f>
        <v>0</v>
      </c>
      <c r="AC42">
        <f>HOLDS!K49*HOLDS!$E49</f>
        <v>0</v>
      </c>
      <c r="AD42">
        <f>HOLDS!L49*HOLDS!$E49</f>
        <v>0</v>
      </c>
      <c r="AE42">
        <f>HOLDS!M49*HOLDS!$E49</f>
        <v>0</v>
      </c>
      <c r="AF42">
        <f>HOLDS!N49*HOLDS!$E49</f>
        <v>0</v>
      </c>
      <c r="AG42">
        <f>HOLDS!O49*HOLDS!$E49</f>
        <v>0</v>
      </c>
      <c r="AH42">
        <f>HOLDS!P49*HOLDS!$E49</f>
        <v>0</v>
      </c>
      <c r="AI42">
        <f>HOLDS!Q49*HOLDS!$E49</f>
        <v>0</v>
      </c>
      <c r="AJ42">
        <f>HOLDS!R49*HOLDS!$E49</f>
        <v>0</v>
      </c>
      <c r="AK42">
        <f>HOLDS!S49*HOLDS!$E49</f>
        <v>0</v>
      </c>
      <c r="AL42">
        <f>HOLDS!T49*HOLDS!$E49</f>
        <v>0</v>
      </c>
      <c r="AM42">
        <f>HOLDS!U49*HOLDS!$E49</f>
        <v>0</v>
      </c>
      <c r="AN42">
        <f>HOLDS!V49*HOLDS!$E49</f>
        <v>0</v>
      </c>
      <c r="AO42">
        <f>HOLDS!W49*HOLDS!$E49</f>
        <v>0</v>
      </c>
      <c r="AR42">
        <f>SUM(HOLDS!G49:W49)*Datenbank!AA43</f>
        <v>0</v>
      </c>
      <c r="AS42">
        <f>SUM(HOLDS!G49:W49)*Datenbank!AC43</f>
        <v>0</v>
      </c>
      <c r="AV42">
        <f>SUM(HOLDS!G49:W49)*Datenbank!AF43</f>
        <v>0</v>
      </c>
    </row>
    <row r="43" spans="2:48" ht="19.5" thickBot="1" x14ac:dyDescent="0.35">
      <c r="B43" t="str">
        <f>PROPER(VLOOKUP(C43,Datenbank!B:AI,26,FALSE))</f>
        <v>49,98</v>
      </c>
      <c r="C43" s="55" t="s">
        <v>44</v>
      </c>
      <c r="D43" s="50" t="str">
        <f>PROPER(VLOOKUP(C43,Datenbank!B:C,2,FALSE))</f>
        <v>Heavy Crusher 4</v>
      </c>
      <c r="E43" s="1">
        <f>SUM(HOLDS!G50:W50)</f>
        <v>0</v>
      </c>
      <c r="F43" s="5">
        <f>$E43*Datenbank!H44</f>
        <v>0</v>
      </c>
      <c r="G43" s="5">
        <f>$E43*Datenbank!I44</f>
        <v>0</v>
      </c>
      <c r="H43" s="5">
        <f>$E43*Datenbank!J44</f>
        <v>0</v>
      </c>
      <c r="I43" s="5">
        <f>$E43*Datenbank!K44</f>
        <v>0</v>
      </c>
      <c r="J43" s="5">
        <f>$E43*Datenbank!L44</f>
        <v>0</v>
      </c>
      <c r="K43" s="5">
        <f>$E43*Datenbank!M44</f>
        <v>0</v>
      </c>
      <c r="L43" s="5">
        <f>$E43*Datenbank!N44</f>
        <v>0</v>
      </c>
      <c r="M43" s="5">
        <f>$E43*Datenbank!O44</f>
        <v>0</v>
      </c>
      <c r="N43" s="5">
        <f>$E43*Datenbank!P44</f>
        <v>0</v>
      </c>
      <c r="O43" s="5">
        <f>$E43*Datenbank!Q44</f>
        <v>0</v>
      </c>
      <c r="P43" s="5">
        <f>$E43*Datenbank!R44</f>
        <v>0</v>
      </c>
      <c r="Q43" s="5">
        <f>$E43*Datenbank!S44</f>
        <v>0</v>
      </c>
      <c r="R43" s="5">
        <f>$E43*Datenbank!T44</f>
        <v>0</v>
      </c>
      <c r="S43" s="5">
        <f>$E43*Datenbank!U44</f>
        <v>0</v>
      </c>
      <c r="T43" s="5">
        <f>$E43*Datenbank!V44</f>
        <v>0</v>
      </c>
      <c r="U43" s="5">
        <f>$E43*Datenbank!W44</f>
        <v>0</v>
      </c>
      <c r="V43" s="5">
        <f>$E43*Datenbank!X44</f>
        <v>0</v>
      </c>
      <c r="Y43">
        <f>HOLDS!G50*HOLDS!$E50</f>
        <v>0</v>
      </c>
      <c r="Z43">
        <f>HOLDS!H50*HOLDS!$E50</f>
        <v>0</v>
      </c>
      <c r="AA43">
        <f>HOLDS!I50*HOLDS!$E50</f>
        <v>0</v>
      </c>
      <c r="AB43">
        <f>HOLDS!J50*HOLDS!$E50</f>
        <v>0</v>
      </c>
      <c r="AC43">
        <f>HOLDS!K50*HOLDS!$E50</f>
        <v>0</v>
      </c>
      <c r="AD43">
        <f>HOLDS!L50*HOLDS!$E50</f>
        <v>0</v>
      </c>
      <c r="AE43">
        <f>HOLDS!M50*HOLDS!$E50</f>
        <v>0</v>
      </c>
      <c r="AF43">
        <f>HOLDS!N50*HOLDS!$E50</f>
        <v>0</v>
      </c>
      <c r="AG43">
        <f>HOLDS!O50*HOLDS!$E50</f>
        <v>0</v>
      </c>
      <c r="AH43">
        <f>HOLDS!P50*HOLDS!$E50</f>
        <v>0</v>
      </c>
      <c r="AI43">
        <f>HOLDS!Q50*HOLDS!$E50</f>
        <v>0</v>
      </c>
      <c r="AJ43">
        <f>HOLDS!R50*HOLDS!$E50</f>
        <v>0</v>
      </c>
      <c r="AK43">
        <f>HOLDS!S50*HOLDS!$E50</f>
        <v>0</v>
      </c>
      <c r="AL43">
        <f>HOLDS!T50*HOLDS!$E50</f>
        <v>0</v>
      </c>
      <c r="AM43">
        <f>HOLDS!U50*HOLDS!$E50</f>
        <v>0</v>
      </c>
      <c r="AN43">
        <f>HOLDS!V50*HOLDS!$E50</f>
        <v>0</v>
      </c>
      <c r="AO43">
        <f>HOLDS!W50*HOLDS!$E50</f>
        <v>0</v>
      </c>
      <c r="AR43">
        <f>SUM(HOLDS!G50:W50)*Datenbank!AA44</f>
        <v>0</v>
      </c>
      <c r="AS43">
        <f>SUM(HOLDS!G50:W50)*Datenbank!AC44</f>
        <v>0</v>
      </c>
      <c r="AV43">
        <f>SUM(HOLDS!G50:W50)*Datenbank!AF44</f>
        <v>0</v>
      </c>
    </row>
    <row r="44" spans="2:48" ht="19.5" thickBot="1" x14ac:dyDescent="0.35">
      <c r="B44" t="str">
        <f>PROPER(VLOOKUP(C44,Datenbank!B:AI,26,FALSE))</f>
        <v>74,97</v>
      </c>
      <c r="C44" s="55" t="s">
        <v>45</v>
      </c>
      <c r="D44" s="50" t="str">
        <f>PROPER(VLOOKUP(C44,Datenbank!B:C,2,FALSE))</f>
        <v>Heavy Crusher 5</v>
      </c>
      <c r="E44" s="1">
        <f>SUM(HOLDS!G51:W51)</f>
        <v>0</v>
      </c>
      <c r="F44" s="5">
        <f>$E44*Datenbank!H45</f>
        <v>0</v>
      </c>
      <c r="G44" s="5">
        <f>$E44*Datenbank!I45</f>
        <v>0</v>
      </c>
      <c r="H44" s="5">
        <f>$E44*Datenbank!J45</f>
        <v>0</v>
      </c>
      <c r="I44" s="5">
        <f>$E44*Datenbank!K45</f>
        <v>0</v>
      </c>
      <c r="J44" s="5">
        <f>$E44*Datenbank!L45</f>
        <v>0</v>
      </c>
      <c r="K44" s="5">
        <f>$E44*Datenbank!M45</f>
        <v>0</v>
      </c>
      <c r="L44" s="5">
        <f>$E44*Datenbank!N45</f>
        <v>0</v>
      </c>
      <c r="M44" s="5">
        <f>$E44*Datenbank!O45</f>
        <v>0</v>
      </c>
      <c r="N44" s="5">
        <f>$E44*Datenbank!P45</f>
        <v>0</v>
      </c>
      <c r="O44" s="5">
        <f>$E44*Datenbank!Q45</f>
        <v>0</v>
      </c>
      <c r="P44" s="5">
        <f>$E44*Datenbank!R45</f>
        <v>0</v>
      </c>
      <c r="Q44" s="5">
        <f>$E44*Datenbank!S45</f>
        <v>0</v>
      </c>
      <c r="R44" s="5">
        <f>$E44*Datenbank!T45</f>
        <v>0</v>
      </c>
      <c r="S44" s="5">
        <f>$E44*Datenbank!U45</f>
        <v>0</v>
      </c>
      <c r="T44" s="5">
        <f>$E44*Datenbank!V45</f>
        <v>0</v>
      </c>
      <c r="U44" s="5">
        <f>$E44*Datenbank!W45</f>
        <v>0</v>
      </c>
      <c r="V44" s="5">
        <f>$E44*Datenbank!X45</f>
        <v>0</v>
      </c>
      <c r="Y44">
        <f>HOLDS!G51*HOLDS!$E51</f>
        <v>0</v>
      </c>
      <c r="Z44">
        <f>HOLDS!H51*HOLDS!$E51</f>
        <v>0</v>
      </c>
      <c r="AA44">
        <f>HOLDS!I51*HOLDS!$E51</f>
        <v>0</v>
      </c>
      <c r="AB44">
        <f>HOLDS!J51*HOLDS!$E51</f>
        <v>0</v>
      </c>
      <c r="AC44">
        <f>HOLDS!K51*HOLDS!$E51</f>
        <v>0</v>
      </c>
      <c r="AD44">
        <f>HOLDS!L51*HOLDS!$E51</f>
        <v>0</v>
      </c>
      <c r="AE44">
        <f>HOLDS!M51*HOLDS!$E51</f>
        <v>0</v>
      </c>
      <c r="AF44">
        <f>HOLDS!N51*HOLDS!$E51</f>
        <v>0</v>
      </c>
      <c r="AG44">
        <f>HOLDS!O51*HOLDS!$E51</f>
        <v>0</v>
      </c>
      <c r="AH44">
        <f>HOLDS!P51*HOLDS!$E51</f>
        <v>0</v>
      </c>
      <c r="AI44">
        <f>HOLDS!Q51*HOLDS!$E51</f>
        <v>0</v>
      </c>
      <c r="AJ44">
        <f>HOLDS!R51*HOLDS!$E51</f>
        <v>0</v>
      </c>
      <c r="AK44">
        <f>HOLDS!S51*HOLDS!$E51</f>
        <v>0</v>
      </c>
      <c r="AL44">
        <f>HOLDS!T51*HOLDS!$E51</f>
        <v>0</v>
      </c>
      <c r="AM44">
        <f>HOLDS!U51*HOLDS!$E51</f>
        <v>0</v>
      </c>
      <c r="AN44">
        <f>HOLDS!V51*HOLDS!$E51</f>
        <v>0</v>
      </c>
      <c r="AO44">
        <f>HOLDS!W51*HOLDS!$E51</f>
        <v>0</v>
      </c>
      <c r="AR44">
        <f>SUM(HOLDS!G51:W51)*Datenbank!AA45</f>
        <v>0</v>
      </c>
      <c r="AS44">
        <f>SUM(HOLDS!G51:W51)*Datenbank!AC45</f>
        <v>0</v>
      </c>
      <c r="AV44">
        <f>SUM(HOLDS!G51:W51)*Datenbank!AF45</f>
        <v>0</v>
      </c>
    </row>
    <row r="45" spans="2:48" ht="19.5" thickBot="1" x14ac:dyDescent="0.35">
      <c r="B45" t="str">
        <f>PROPER(VLOOKUP(C45,Datenbank!B:AI,26,FALSE))</f>
        <v>59,5</v>
      </c>
      <c r="C45" s="55" t="s">
        <v>46</v>
      </c>
      <c r="D45" s="50" t="str">
        <f>PROPER(VLOOKUP(C45,Datenbank!B:C,2,FALSE))</f>
        <v>Heavy Crusher 6</v>
      </c>
      <c r="E45" s="1">
        <f>SUM(HOLDS!G52:W52)</f>
        <v>0</v>
      </c>
      <c r="F45" s="5">
        <f>$E45*Datenbank!H46</f>
        <v>0</v>
      </c>
      <c r="G45" s="5">
        <f>$E45*Datenbank!I46</f>
        <v>0</v>
      </c>
      <c r="H45" s="5">
        <f>$E45*Datenbank!J46</f>
        <v>0</v>
      </c>
      <c r="I45" s="5">
        <f>$E45*Datenbank!K46</f>
        <v>0</v>
      </c>
      <c r="J45" s="5">
        <f>$E45*Datenbank!L46</f>
        <v>0</v>
      </c>
      <c r="K45" s="5">
        <f>$E45*Datenbank!M46</f>
        <v>0</v>
      </c>
      <c r="L45" s="5">
        <f>$E45*Datenbank!N46</f>
        <v>0</v>
      </c>
      <c r="M45" s="5">
        <f>$E45*Datenbank!O46</f>
        <v>0</v>
      </c>
      <c r="N45" s="5">
        <f>$E45*Datenbank!P46</f>
        <v>0</v>
      </c>
      <c r="O45" s="5">
        <f>$E45*Datenbank!Q46</f>
        <v>0</v>
      </c>
      <c r="P45" s="5">
        <f>$E45*Datenbank!R46</f>
        <v>0</v>
      </c>
      <c r="Q45" s="5">
        <f>$E45*Datenbank!S46</f>
        <v>0</v>
      </c>
      <c r="R45" s="5">
        <f>$E45*Datenbank!T46</f>
        <v>0</v>
      </c>
      <c r="S45" s="5">
        <f>$E45*Datenbank!U46</f>
        <v>0</v>
      </c>
      <c r="T45" s="5">
        <f>$E45*Datenbank!V46</f>
        <v>0</v>
      </c>
      <c r="U45" s="5">
        <f>$E45*Datenbank!W46</f>
        <v>0</v>
      </c>
      <c r="V45" s="5">
        <f>$E45*Datenbank!X46</f>
        <v>0</v>
      </c>
      <c r="Y45">
        <f>HOLDS!G52*HOLDS!$E52</f>
        <v>0</v>
      </c>
      <c r="Z45">
        <f>HOLDS!H52*HOLDS!$E52</f>
        <v>0</v>
      </c>
      <c r="AA45">
        <f>HOLDS!I52*HOLDS!$E52</f>
        <v>0</v>
      </c>
      <c r="AB45">
        <f>HOLDS!J52*HOLDS!$E52</f>
        <v>0</v>
      </c>
      <c r="AC45">
        <f>HOLDS!K52*HOLDS!$E52</f>
        <v>0</v>
      </c>
      <c r="AD45">
        <f>HOLDS!L52*HOLDS!$E52</f>
        <v>0</v>
      </c>
      <c r="AE45">
        <f>HOLDS!M52*HOLDS!$E52</f>
        <v>0</v>
      </c>
      <c r="AF45">
        <f>HOLDS!N52*HOLDS!$E52</f>
        <v>0</v>
      </c>
      <c r="AG45">
        <f>HOLDS!O52*HOLDS!$E52</f>
        <v>0</v>
      </c>
      <c r="AH45">
        <f>HOLDS!P52*HOLDS!$E52</f>
        <v>0</v>
      </c>
      <c r="AI45">
        <f>HOLDS!Q52*HOLDS!$E52</f>
        <v>0</v>
      </c>
      <c r="AJ45">
        <f>HOLDS!R52*HOLDS!$E52</f>
        <v>0</v>
      </c>
      <c r="AK45">
        <f>HOLDS!S52*HOLDS!$E52</f>
        <v>0</v>
      </c>
      <c r="AL45">
        <f>HOLDS!T52*HOLDS!$E52</f>
        <v>0</v>
      </c>
      <c r="AM45">
        <f>HOLDS!U52*HOLDS!$E52</f>
        <v>0</v>
      </c>
      <c r="AN45">
        <f>HOLDS!V52*HOLDS!$E52</f>
        <v>0</v>
      </c>
      <c r="AO45">
        <f>HOLDS!W52*HOLDS!$E52</f>
        <v>0</v>
      </c>
      <c r="AR45">
        <f>SUM(HOLDS!G52:W52)*Datenbank!AA46</f>
        <v>0</v>
      </c>
      <c r="AS45">
        <f>SUM(HOLDS!G52:W52)*Datenbank!AC46</f>
        <v>0</v>
      </c>
      <c r="AV45">
        <f>SUM(HOLDS!G52:W52)*Datenbank!AF46</f>
        <v>0</v>
      </c>
    </row>
    <row r="46" spans="2:48" ht="19.5" thickBot="1" x14ac:dyDescent="0.35">
      <c r="B46" t="str">
        <f>PROPER(VLOOKUP(C46,Datenbank!B:AI,26,FALSE))</f>
        <v>44,03</v>
      </c>
      <c r="C46" s="55" t="s">
        <v>47</v>
      </c>
      <c r="D46" s="50" t="str">
        <f>PROPER(VLOOKUP(C46,Datenbank!B:C,2,FALSE))</f>
        <v>Heavy Crusher 7</v>
      </c>
      <c r="E46" s="1">
        <f>SUM(HOLDS!G53:W53)</f>
        <v>0</v>
      </c>
      <c r="F46" s="5">
        <f>$E46*Datenbank!H47</f>
        <v>0</v>
      </c>
      <c r="G46" s="5">
        <f>$E46*Datenbank!I47</f>
        <v>0</v>
      </c>
      <c r="H46" s="5">
        <f>$E46*Datenbank!J47</f>
        <v>0</v>
      </c>
      <c r="I46" s="5">
        <f>$E46*Datenbank!K47</f>
        <v>0</v>
      </c>
      <c r="J46" s="5">
        <f>$E46*Datenbank!L47</f>
        <v>0</v>
      </c>
      <c r="K46" s="5">
        <f>$E46*Datenbank!M47</f>
        <v>0</v>
      </c>
      <c r="L46" s="5">
        <f>$E46*Datenbank!N47</f>
        <v>0</v>
      </c>
      <c r="M46" s="5">
        <f>$E46*Datenbank!O47</f>
        <v>0</v>
      </c>
      <c r="N46" s="5">
        <f>$E46*Datenbank!P47</f>
        <v>0</v>
      </c>
      <c r="O46" s="5">
        <f>$E46*Datenbank!Q47</f>
        <v>0</v>
      </c>
      <c r="P46" s="5">
        <f>$E46*Datenbank!R47</f>
        <v>0</v>
      </c>
      <c r="Q46" s="5">
        <f>$E46*Datenbank!S47</f>
        <v>0</v>
      </c>
      <c r="R46" s="5">
        <f>$E46*Datenbank!T47</f>
        <v>0</v>
      </c>
      <c r="S46" s="5">
        <f>$E46*Datenbank!U47</f>
        <v>0</v>
      </c>
      <c r="T46" s="5">
        <f>$E46*Datenbank!V47</f>
        <v>0</v>
      </c>
      <c r="U46" s="5">
        <f>$E46*Datenbank!W47</f>
        <v>0</v>
      </c>
      <c r="V46" s="5">
        <f>$E46*Datenbank!X47</f>
        <v>0</v>
      </c>
      <c r="Y46">
        <f>HOLDS!G53*HOLDS!$E53</f>
        <v>0</v>
      </c>
      <c r="Z46">
        <f>HOLDS!H53*HOLDS!$E53</f>
        <v>0</v>
      </c>
      <c r="AA46">
        <f>HOLDS!I53*HOLDS!$E53</f>
        <v>0</v>
      </c>
      <c r="AB46">
        <f>HOLDS!J53*HOLDS!$E53</f>
        <v>0</v>
      </c>
      <c r="AC46">
        <f>HOLDS!K53*HOLDS!$E53</f>
        <v>0</v>
      </c>
      <c r="AD46">
        <f>HOLDS!L53*HOLDS!$E53</f>
        <v>0</v>
      </c>
      <c r="AE46">
        <f>HOLDS!M53*HOLDS!$E53</f>
        <v>0</v>
      </c>
      <c r="AF46">
        <f>HOLDS!N53*HOLDS!$E53</f>
        <v>0</v>
      </c>
      <c r="AG46">
        <f>HOLDS!O53*HOLDS!$E53</f>
        <v>0</v>
      </c>
      <c r="AH46">
        <f>HOLDS!P53*HOLDS!$E53</f>
        <v>0</v>
      </c>
      <c r="AI46">
        <f>HOLDS!Q53*HOLDS!$E53</f>
        <v>0</v>
      </c>
      <c r="AJ46">
        <f>HOLDS!R53*HOLDS!$E53</f>
        <v>0</v>
      </c>
      <c r="AK46">
        <f>HOLDS!S53*HOLDS!$E53</f>
        <v>0</v>
      </c>
      <c r="AL46">
        <f>HOLDS!T53*HOLDS!$E53</f>
        <v>0</v>
      </c>
      <c r="AM46">
        <f>HOLDS!U53*HOLDS!$E53</f>
        <v>0</v>
      </c>
      <c r="AN46">
        <f>HOLDS!V53*HOLDS!$E53</f>
        <v>0</v>
      </c>
      <c r="AO46">
        <f>HOLDS!W53*HOLDS!$E53</f>
        <v>0</v>
      </c>
      <c r="AR46">
        <f>SUM(HOLDS!G53:W53)*Datenbank!AA47</f>
        <v>0</v>
      </c>
      <c r="AS46">
        <f>SUM(HOLDS!G53:W53)*Datenbank!AC47</f>
        <v>0</v>
      </c>
      <c r="AV46">
        <f>SUM(HOLDS!G53:W53)*Datenbank!AF47</f>
        <v>0</v>
      </c>
    </row>
    <row r="47" spans="2:48" ht="19.5" thickBot="1" x14ac:dyDescent="0.35">
      <c r="B47" t="str">
        <f>PROPER(VLOOKUP(C47,Datenbank!B:AI,26,FALSE))</f>
        <v>102,34</v>
      </c>
      <c r="C47" s="55" t="s">
        <v>90</v>
      </c>
      <c r="D47" s="50" t="str">
        <f>PROPER(VLOOKUP(C47,Datenbank!B:C,2,FALSE))</f>
        <v>Heavy Crusher 8</v>
      </c>
      <c r="E47" s="1">
        <f>SUM(HOLDS!G54:W54)</f>
        <v>0</v>
      </c>
      <c r="F47" s="5">
        <f>$E47*Datenbank!H48</f>
        <v>0</v>
      </c>
      <c r="G47" s="5">
        <f>$E47*Datenbank!I48</f>
        <v>0</v>
      </c>
      <c r="H47" s="5">
        <f>$E47*Datenbank!J48</f>
        <v>0</v>
      </c>
      <c r="I47" s="5">
        <f>$E47*Datenbank!K48</f>
        <v>0</v>
      </c>
      <c r="J47" s="5">
        <f>$E47*Datenbank!L48</f>
        <v>0</v>
      </c>
      <c r="K47" s="5">
        <f>$E47*Datenbank!M48</f>
        <v>0</v>
      </c>
      <c r="L47" s="5">
        <f>$E47*Datenbank!N48</f>
        <v>0</v>
      </c>
      <c r="M47" s="5">
        <f>$E47*Datenbank!O48</f>
        <v>0</v>
      </c>
      <c r="N47" s="5">
        <f>$E47*Datenbank!P48</f>
        <v>0</v>
      </c>
      <c r="O47" s="5">
        <f>$E47*Datenbank!Q48</f>
        <v>0</v>
      </c>
      <c r="P47" s="5">
        <f>$E47*Datenbank!R48</f>
        <v>0</v>
      </c>
      <c r="Q47" s="5">
        <f>$E47*Datenbank!S48</f>
        <v>0</v>
      </c>
      <c r="R47" s="5">
        <f>$E47*Datenbank!T48</f>
        <v>0</v>
      </c>
      <c r="S47" s="5">
        <f>$E47*Datenbank!U48</f>
        <v>0</v>
      </c>
      <c r="T47" s="5">
        <f>$E47*Datenbank!V48</f>
        <v>0</v>
      </c>
      <c r="U47" s="5">
        <f>$E47*Datenbank!W48</f>
        <v>0</v>
      </c>
      <c r="V47" s="5">
        <f>$E47*Datenbank!X48</f>
        <v>0</v>
      </c>
      <c r="Y47">
        <f>HOLDS!G54*HOLDS!$E54</f>
        <v>0</v>
      </c>
      <c r="Z47">
        <f>HOLDS!H54*HOLDS!$E54</f>
        <v>0</v>
      </c>
      <c r="AA47">
        <f>HOLDS!I54*HOLDS!$E54</f>
        <v>0</v>
      </c>
      <c r="AB47">
        <f>HOLDS!J54*HOLDS!$E54</f>
        <v>0</v>
      </c>
      <c r="AC47">
        <f>HOLDS!K54*HOLDS!$E54</f>
        <v>0</v>
      </c>
      <c r="AD47">
        <f>HOLDS!L54*HOLDS!$E54</f>
        <v>0</v>
      </c>
      <c r="AE47">
        <f>HOLDS!M54*HOLDS!$E54</f>
        <v>0</v>
      </c>
      <c r="AF47">
        <f>HOLDS!N54*HOLDS!$E54</f>
        <v>0</v>
      </c>
      <c r="AG47">
        <f>HOLDS!O54*HOLDS!$E54</f>
        <v>0</v>
      </c>
      <c r="AH47">
        <f>HOLDS!P54*HOLDS!$E54</f>
        <v>0</v>
      </c>
      <c r="AI47">
        <f>HOLDS!Q54*HOLDS!$E54</f>
        <v>0</v>
      </c>
      <c r="AJ47">
        <f>HOLDS!R54*HOLDS!$E54</f>
        <v>0</v>
      </c>
      <c r="AK47">
        <f>HOLDS!S54*HOLDS!$E54</f>
        <v>0</v>
      </c>
      <c r="AL47">
        <f>HOLDS!T54*HOLDS!$E54</f>
        <v>0</v>
      </c>
      <c r="AM47">
        <f>HOLDS!U54*HOLDS!$E54</f>
        <v>0</v>
      </c>
      <c r="AN47">
        <f>HOLDS!V54*HOLDS!$E54</f>
        <v>0</v>
      </c>
      <c r="AO47">
        <f>HOLDS!W54*HOLDS!$E54</f>
        <v>0</v>
      </c>
      <c r="AR47">
        <f>SUM(HOLDS!G54:W54)*Datenbank!AA48</f>
        <v>0</v>
      </c>
      <c r="AS47">
        <f>SUM(HOLDS!G54:W54)*Datenbank!AC48</f>
        <v>0</v>
      </c>
      <c r="AV47">
        <f>SUM(HOLDS!G54:W54)*Datenbank!AF48</f>
        <v>0</v>
      </c>
    </row>
    <row r="48" spans="2:48" ht="19.5" thickBot="1" x14ac:dyDescent="0.35">
      <c r="B48" t="str">
        <f>PROPER(VLOOKUP(C48,Datenbank!B:AI,26,FALSE))</f>
        <v>51,17</v>
      </c>
      <c r="C48" s="55" t="s">
        <v>91</v>
      </c>
      <c r="D48" s="50" t="str">
        <f>PROPER(VLOOKUP(C48,Datenbank!B:C,2,FALSE))</f>
        <v>Heavy Crusher 9</v>
      </c>
      <c r="E48" s="1">
        <f>SUM(HOLDS!G55:W55)</f>
        <v>0</v>
      </c>
      <c r="F48" s="5">
        <f>$E48*Datenbank!H49</f>
        <v>0</v>
      </c>
      <c r="G48" s="5">
        <f>$E48*Datenbank!I49</f>
        <v>0</v>
      </c>
      <c r="H48" s="5">
        <f>$E48*Datenbank!J49</f>
        <v>0</v>
      </c>
      <c r="I48" s="5">
        <f>$E48*Datenbank!K49</f>
        <v>0</v>
      </c>
      <c r="J48" s="5">
        <f>$E48*Datenbank!L49</f>
        <v>0</v>
      </c>
      <c r="K48" s="5">
        <f>$E48*Datenbank!M49</f>
        <v>0</v>
      </c>
      <c r="L48" s="5">
        <f>$E48*Datenbank!N49</f>
        <v>0</v>
      </c>
      <c r="M48" s="5">
        <f>$E48*Datenbank!O49</f>
        <v>0</v>
      </c>
      <c r="N48" s="5">
        <f>$E48*Datenbank!P49</f>
        <v>0</v>
      </c>
      <c r="O48" s="5">
        <f>$E48*Datenbank!Q49</f>
        <v>0</v>
      </c>
      <c r="P48" s="5">
        <f>$E48*Datenbank!R49</f>
        <v>0</v>
      </c>
      <c r="Q48" s="5">
        <f>$E48*Datenbank!S49</f>
        <v>0</v>
      </c>
      <c r="R48" s="5">
        <f>$E48*Datenbank!T49</f>
        <v>0</v>
      </c>
      <c r="S48" s="5">
        <f>$E48*Datenbank!U49</f>
        <v>0</v>
      </c>
      <c r="T48" s="5">
        <f>$E48*Datenbank!V49</f>
        <v>0</v>
      </c>
      <c r="U48" s="5">
        <f>$E48*Datenbank!W49</f>
        <v>0</v>
      </c>
      <c r="V48" s="5">
        <f>$E48*Datenbank!X49</f>
        <v>0</v>
      </c>
      <c r="Y48">
        <f>HOLDS!G55*HOLDS!$E55</f>
        <v>0</v>
      </c>
      <c r="Z48">
        <f>HOLDS!H55*HOLDS!$E55</f>
        <v>0</v>
      </c>
      <c r="AA48">
        <f>HOLDS!I55*HOLDS!$E55</f>
        <v>0</v>
      </c>
      <c r="AB48">
        <f>HOLDS!J55*HOLDS!$E55</f>
        <v>0</v>
      </c>
      <c r="AC48">
        <f>HOLDS!K55*HOLDS!$E55</f>
        <v>0</v>
      </c>
      <c r="AD48">
        <f>HOLDS!L55*HOLDS!$E55</f>
        <v>0</v>
      </c>
      <c r="AE48">
        <f>HOLDS!M55*HOLDS!$E55</f>
        <v>0</v>
      </c>
      <c r="AF48">
        <f>HOLDS!N55*HOLDS!$E55</f>
        <v>0</v>
      </c>
      <c r="AG48">
        <f>HOLDS!O55*HOLDS!$E55</f>
        <v>0</v>
      </c>
      <c r="AH48">
        <f>HOLDS!P55*HOLDS!$E55</f>
        <v>0</v>
      </c>
      <c r="AI48">
        <f>HOLDS!Q55*HOLDS!$E55</f>
        <v>0</v>
      </c>
      <c r="AJ48">
        <f>HOLDS!R55*HOLDS!$E55</f>
        <v>0</v>
      </c>
      <c r="AK48">
        <f>HOLDS!S55*HOLDS!$E55</f>
        <v>0</v>
      </c>
      <c r="AL48">
        <f>HOLDS!T55*HOLDS!$E55</f>
        <v>0</v>
      </c>
      <c r="AM48">
        <f>HOLDS!U55*HOLDS!$E55</f>
        <v>0</v>
      </c>
      <c r="AN48">
        <f>HOLDS!V55*HOLDS!$E55</f>
        <v>0</v>
      </c>
      <c r="AO48">
        <f>HOLDS!W55*HOLDS!$E55</f>
        <v>0</v>
      </c>
      <c r="AR48">
        <f>SUM(HOLDS!G55:W55)*Datenbank!AA49</f>
        <v>0</v>
      </c>
      <c r="AS48">
        <f>SUM(HOLDS!G55:W55)*Datenbank!AC49</f>
        <v>0</v>
      </c>
      <c r="AV48">
        <f>SUM(HOLDS!G55:W55)*Datenbank!AF49</f>
        <v>0</v>
      </c>
    </row>
    <row r="49" spans="2:48" ht="19.5" thickBot="1" x14ac:dyDescent="0.35">
      <c r="B49" t="str">
        <f>PROPER(VLOOKUP(C49,Datenbank!B:AI,26,FALSE))</f>
        <v>1382,6015</v>
      </c>
      <c r="C49" s="55" t="s">
        <v>142</v>
      </c>
      <c r="D49" s="50" t="str">
        <f>PROPER(VLOOKUP(C49,Datenbank!B:C,2,FALSE))</f>
        <v>Woks Set</v>
      </c>
      <c r="E49" s="1">
        <f>SUM(HOLDS!G56:W56)</f>
        <v>0</v>
      </c>
      <c r="F49" s="5">
        <f>$E49*Datenbank!H50</f>
        <v>0</v>
      </c>
      <c r="G49" s="5">
        <f>$E49*Datenbank!I50</f>
        <v>0</v>
      </c>
      <c r="H49" s="5">
        <f>$E49*Datenbank!J50</f>
        <v>0</v>
      </c>
      <c r="I49" s="5">
        <f>$E49*Datenbank!K50</f>
        <v>0</v>
      </c>
      <c r="J49" s="5">
        <f>$E49*Datenbank!L50</f>
        <v>0</v>
      </c>
      <c r="K49" s="5">
        <f>$E49*Datenbank!M50</f>
        <v>0</v>
      </c>
      <c r="L49" s="5">
        <f>$E49*Datenbank!N50</f>
        <v>0</v>
      </c>
      <c r="M49" s="5">
        <f>$E49*Datenbank!O50</f>
        <v>0</v>
      </c>
      <c r="N49" s="5">
        <f>$E49*Datenbank!P50</f>
        <v>0</v>
      </c>
      <c r="O49" s="5">
        <f>$E49*Datenbank!Q50</f>
        <v>0</v>
      </c>
      <c r="P49" s="5">
        <f>$E49*Datenbank!R50</f>
        <v>0</v>
      </c>
      <c r="Q49" s="5">
        <f>$E49*Datenbank!S50</f>
        <v>0</v>
      </c>
      <c r="R49" s="5">
        <f>$E49*Datenbank!T50</f>
        <v>0</v>
      </c>
      <c r="S49" s="5">
        <f>$E49*Datenbank!U50</f>
        <v>0</v>
      </c>
      <c r="T49" s="5">
        <f>$E49*Datenbank!V50</f>
        <v>0</v>
      </c>
      <c r="U49" s="5">
        <f>$E49*Datenbank!W50</f>
        <v>0</v>
      </c>
      <c r="V49" s="5">
        <f>$E49*Datenbank!X50</f>
        <v>0</v>
      </c>
      <c r="Y49">
        <f>HOLDS!G56*HOLDS!$E56</f>
        <v>0</v>
      </c>
      <c r="Z49">
        <f>HOLDS!H56*HOLDS!$E56</f>
        <v>0</v>
      </c>
      <c r="AA49">
        <f>HOLDS!I56*HOLDS!$E56</f>
        <v>0</v>
      </c>
      <c r="AB49">
        <f>HOLDS!J56*HOLDS!$E56</f>
        <v>0</v>
      </c>
      <c r="AC49">
        <f>HOLDS!K56*HOLDS!$E56</f>
        <v>0</v>
      </c>
      <c r="AD49">
        <f>HOLDS!L56*HOLDS!$E56</f>
        <v>0</v>
      </c>
      <c r="AE49">
        <f>HOLDS!M56*HOLDS!$E56</f>
        <v>0</v>
      </c>
      <c r="AF49">
        <f>HOLDS!N56*HOLDS!$E56</f>
        <v>0</v>
      </c>
      <c r="AG49">
        <f>HOLDS!O56*HOLDS!$E56</f>
        <v>0</v>
      </c>
      <c r="AH49">
        <f>HOLDS!P56*HOLDS!$E56</f>
        <v>0</v>
      </c>
      <c r="AI49">
        <f>HOLDS!Q56*HOLDS!$E56</f>
        <v>0</v>
      </c>
      <c r="AJ49">
        <f>HOLDS!R56*HOLDS!$E56</f>
        <v>0</v>
      </c>
      <c r="AK49">
        <f>HOLDS!S56*HOLDS!$E56</f>
        <v>0</v>
      </c>
      <c r="AL49">
        <f>HOLDS!T56*HOLDS!$E56</f>
        <v>0</v>
      </c>
      <c r="AM49">
        <f>HOLDS!U56*HOLDS!$E56</f>
        <v>0</v>
      </c>
      <c r="AN49">
        <f>HOLDS!V56*HOLDS!$E56</f>
        <v>0</v>
      </c>
      <c r="AO49">
        <f>HOLDS!W56*HOLDS!$E56</f>
        <v>0</v>
      </c>
      <c r="AR49">
        <f>SUM(HOLDS!G56:W56)*Datenbank!AA50</f>
        <v>0</v>
      </c>
      <c r="AS49">
        <f>SUM(HOLDS!G56:W56)*Datenbank!AC50</f>
        <v>0</v>
      </c>
      <c r="AV49">
        <f>SUM(HOLDS!G56:W56)*Datenbank!AF50</f>
        <v>0</v>
      </c>
    </row>
    <row r="50" spans="2:48" ht="19.5" thickBot="1" x14ac:dyDescent="0.35">
      <c r="B50" t="str">
        <f>PROPER(VLOOKUP(C50,Datenbank!B:AI,26,FALSE))</f>
        <v>285,6</v>
      </c>
      <c r="C50" s="55" t="s">
        <v>209</v>
      </c>
      <c r="D50" s="50" t="str">
        <f>PROPER(VLOOKUP(C50,Datenbank!B:C,2,FALSE))</f>
        <v>Woks 1</v>
      </c>
      <c r="E50" s="1">
        <f>SUM(HOLDS!G57:W57)</f>
        <v>0</v>
      </c>
      <c r="F50" s="5">
        <f>$E50*Datenbank!H51</f>
        <v>0</v>
      </c>
      <c r="G50" s="5">
        <f>$E50*Datenbank!I51</f>
        <v>0</v>
      </c>
      <c r="H50" s="5">
        <f>$E50*Datenbank!J51</f>
        <v>0</v>
      </c>
      <c r="I50" s="5">
        <f>$E50*Datenbank!K51</f>
        <v>0</v>
      </c>
      <c r="J50" s="5">
        <f>$E50*Datenbank!L51</f>
        <v>0</v>
      </c>
      <c r="K50" s="5">
        <f>$E50*Datenbank!M51</f>
        <v>0</v>
      </c>
      <c r="L50" s="5">
        <f>$E50*Datenbank!N51</f>
        <v>0</v>
      </c>
      <c r="M50" s="5">
        <f>$E50*Datenbank!O51</f>
        <v>0</v>
      </c>
      <c r="N50" s="5">
        <f>$E50*Datenbank!P51</f>
        <v>0</v>
      </c>
      <c r="O50" s="5">
        <f>$E50*Datenbank!Q51</f>
        <v>0</v>
      </c>
      <c r="P50" s="5">
        <f>$E50*Datenbank!R51</f>
        <v>0</v>
      </c>
      <c r="Q50" s="5">
        <f>$E50*Datenbank!S51</f>
        <v>0</v>
      </c>
      <c r="R50" s="5">
        <f>$E50*Datenbank!T51</f>
        <v>0</v>
      </c>
      <c r="S50" s="5">
        <f>$E50*Datenbank!U51</f>
        <v>0</v>
      </c>
      <c r="T50" s="5">
        <f>$E50*Datenbank!V51</f>
        <v>0</v>
      </c>
      <c r="U50" s="5">
        <f>$E50*Datenbank!W51</f>
        <v>0</v>
      </c>
      <c r="V50" s="5">
        <f>$E50*Datenbank!X51</f>
        <v>0</v>
      </c>
      <c r="Y50">
        <f>HOLDS!G57*HOLDS!$E57</f>
        <v>0</v>
      </c>
      <c r="Z50">
        <f>HOLDS!H57*HOLDS!$E57</f>
        <v>0</v>
      </c>
      <c r="AA50">
        <f>HOLDS!I57*HOLDS!$E57</f>
        <v>0</v>
      </c>
      <c r="AB50">
        <f>HOLDS!J57*HOLDS!$E57</f>
        <v>0</v>
      </c>
      <c r="AC50">
        <f>HOLDS!K57*HOLDS!$E57</f>
        <v>0</v>
      </c>
      <c r="AD50">
        <f>HOLDS!L57*HOLDS!$E57</f>
        <v>0</v>
      </c>
      <c r="AE50">
        <f>HOLDS!M57*HOLDS!$E57</f>
        <v>0</v>
      </c>
      <c r="AF50">
        <f>HOLDS!N57*HOLDS!$E57</f>
        <v>0</v>
      </c>
      <c r="AG50">
        <f>HOLDS!O57*HOLDS!$E57</f>
        <v>0</v>
      </c>
      <c r="AH50">
        <f>HOLDS!P57*HOLDS!$E57</f>
        <v>0</v>
      </c>
      <c r="AI50">
        <f>HOLDS!Q57*HOLDS!$E57</f>
        <v>0</v>
      </c>
      <c r="AJ50">
        <f>HOLDS!R57*HOLDS!$E57</f>
        <v>0</v>
      </c>
      <c r="AK50">
        <f>HOLDS!S57*HOLDS!$E57</f>
        <v>0</v>
      </c>
      <c r="AL50">
        <f>HOLDS!T57*HOLDS!$E57</f>
        <v>0</v>
      </c>
      <c r="AM50">
        <f>HOLDS!U57*HOLDS!$E57</f>
        <v>0</v>
      </c>
      <c r="AN50">
        <f>HOLDS!V57*HOLDS!$E57</f>
        <v>0</v>
      </c>
      <c r="AO50">
        <f>HOLDS!W57*HOLDS!$E57</f>
        <v>0</v>
      </c>
      <c r="AR50">
        <f>SUM(HOLDS!G57:W57)*Datenbank!AA51</f>
        <v>0</v>
      </c>
      <c r="AS50">
        <f>SUM(HOLDS!G57:W57)*Datenbank!AC51</f>
        <v>0</v>
      </c>
      <c r="AV50">
        <f>SUM(HOLDS!G57:W57)*Datenbank!AF51</f>
        <v>0</v>
      </c>
    </row>
    <row r="51" spans="2:48" ht="19.5" thickBot="1" x14ac:dyDescent="0.35">
      <c r="B51" t="str">
        <f>PROPER(VLOOKUP(C51,Datenbank!B:AI,26,FALSE))</f>
        <v>322,49</v>
      </c>
      <c r="C51" s="55" t="s">
        <v>127</v>
      </c>
      <c r="D51" s="50" t="str">
        <f>PROPER(VLOOKUP(C51,Datenbank!B:C,2,FALSE))</f>
        <v>Woks 2</v>
      </c>
      <c r="E51" s="1">
        <f>SUM(HOLDS!G58:W58)</f>
        <v>0</v>
      </c>
      <c r="F51" s="5">
        <f>$E51*Datenbank!H52</f>
        <v>0</v>
      </c>
      <c r="G51" s="5">
        <f>$E51*Datenbank!I52</f>
        <v>0</v>
      </c>
      <c r="H51" s="5">
        <f>$E51*Datenbank!J52</f>
        <v>0</v>
      </c>
      <c r="I51" s="5">
        <f>$E51*Datenbank!K52</f>
        <v>0</v>
      </c>
      <c r="J51" s="5">
        <f>$E51*Datenbank!L52</f>
        <v>0</v>
      </c>
      <c r="K51" s="5">
        <f>$E51*Datenbank!M52</f>
        <v>0</v>
      </c>
      <c r="L51" s="5">
        <f>$E51*Datenbank!N52</f>
        <v>0</v>
      </c>
      <c r="M51" s="5">
        <f>$E51*Datenbank!O52</f>
        <v>0</v>
      </c>
      <c r="N51" s="5">
        <f>$E51*Datenbank!P52</f>
        <v>0</v>
      </c>
      <c r="O51" s="5">
        <f>$E51*Datenbank!Q52</f>
        <v>0</v>
      </c>
      <c r="P51" s="5">
        <f>$E51*Datenbank!R52</f>
        <v>0</v>
      </c>
      <c r="Q51" s="5">
        <f>$E51*Datenbank!S52</f>
        <v>0</v>
      </c>
      <c r="R51" s="5">
        <f>$E51*Datenbank!T52</f>
        <v>0</v>
      </c>
      <c r="S51" s="5">
        <f>$E51*Datenbank!U52</f>
        <v>0</v>
      </c>
      <c r="T51" s="5">
        <f>$E51*Datenbank!V52</f>
        <v>0</v>
      </c>
      <c r="U51" s="5">
        <f>$E51*Datenbank!W52</f>
        <v>0</v>
      </c>
      <c r="V51" s="5">
        <f>$E51*Datenbank!X52</f>
        <v>0</v>
      </c>
      <c r="Y51">
        <f>HOLDS!G58*HOLDS!$E58</f>
        <v>0</v>
      </c>
      <c r="Z51">
        <f>HOLDS!H58*HOLDS!$E58</f>
        <v>0</v>
      </c>
      <c r="AA51">
        <f>HOLDS!I58*HOLDS!$E58</f>
        <v>0</v>
      </c>
      <c r="AB51">
        <f>HOLDS!J58*HOLDS!$E58</f>
        <v>0</v>
      </c>
      <c r="AC51">
        <f>HOLDS!K58*HOLDS!$E58</f>
        <v>0</v>
      </c>
      <c r="AD51">
        <f>HOLDS!L58*HOLDS!$E58</f>
        <v>0</v>
      </c>
      <c r="AE51">
        <f>HOLDS!M58*HOLDS!$E58</f>
        <v>0</v>
      </c>
      <c r="AF51">
        <f>HOLDS!N58*HOLDS!$E58</f>
        <v>0</v>
      </c>
      <c r="AG51">
        <f>HOLDS!O58*HOLDS!$E58</f>
        <v>0</v>
      </c>
      <c r="AH51">
        <f>HOLDS!P58*HOLDS!$E58</f>
        <v>0</v>
      </c>
      <c r="AI51">
        <f>HOLDS!Q58*HOLDS!$E58</f>
        <v>0</v>
      </c>
      <c r="AJ51">
        <f>HOLDS!R58*HOLDS!$E58</f>
        <v>0</v>
      </c>
      <c r="AK51">
        <f>HOLDS!S58*HOLDS!$E58</f>
        <v>0</v>
      </c>
      <c r="AL51">
        <f>HOLDS!T58*HOLDS!$E58</f>
        <v>0</v>
      </c>
      <c r="AM51">
        <f>HOLDS!U58*HOLDS!$E58</f>
        <v>0</v>
      </c>
      <c r="AN51">
        <f>HOLDS!V58*HOLDS!$E58</f>
        <v>0</v>
      </c>
      <c r="AO51">
        <f>HOLDS!W58*HOLDS!$E58</f>
        <v>0</v>
      </c>
      <c r="AR51">
        <f>SUM(HOLDS!G58:W58)*Datenbank!AA52</f>
        <v>0</v>
      </c>
      <c r="AS51">
        <f>SUM(HOLDS!G58:W58)*Datenbank!AC52</f>
        <v>0</v>
      </c>
      <c r="AV51">
        <f>SUM(HOLDS!G58:W58)*Datenbank!AF52</f>
        <v>0</v>
      </c>
    </row>
    <row r="52" spans="2:48" ht="19.5" thickBot="1" x14ac:dyDescent="0.35">
      <c r="B52" t="str">
        <f>PROPER(VLOOKUP(C52,Datenbank!B:AI,26,FALSE))</f>
        <v>211,82</v>
      </c>
      <c r="C52" s="55" t="s">
        <v>128</v>
      </c>
      <c r="D52" s="50" t="str">
        <f>PROPER(VLOOKUP(C52,Datenbank!B:C,2,FALSE))</f>
        <v>Woks 3</v>
      </c>
      <c r="E52" s="1">
        <f>SUM(HOLDS!G59:W59)</f>
        <v>0</v>
      </c>
      <c r="F52" s="5">
        <f>$E52*Datenbank!H53</f>
        <v>0</v>
      </c>
      <c r="G52" s="5">
        <f>$E52*Datenbank!I53</f>
        <v>0</v>
      </c>
      <c r="H52" s="5">
        <f>$E52*Datenbank!J53</f>
        <v>0</v>
      </c>
      <c r="I52" s="5">
        <f>$E52*Datenbank!K53</f>
        <v>0</v>
      </c>
      <c r="J52" s="5">
        <f>$E52*Datenbank!L53</f>
        <v>0</v>
      </c>
      <c r="K52" s="5">
        <f>$E52*Datenbank!M53</f>
        <v>0</v>
      </c>
      <c r="L52" s="5">
        <f>$E52*Datenbank!N53</f>
        <v>0</v>
      </c>
      <c r="M52" s="5">
        <f>$E52*Datenbank!O53</f>
        <v>0</v>
      </c>
      <c r="N52" s="5">
        <f>$E52*Datenbank!P53</f>
        <v>0</v>
      </c>
      <c r="O52" s="5">
        <f>$E52*Datenbank!Q53</f>
        <v>0</v>
      </c>
      <c r="P52" s="5">
        <f>$E52*Datenbank!R53</f>
        <v>0</v>
      </c>
      <c r="Q52" s="5">
        <f>$E52*Datenbank!S53</f>
        <v>0</v>
      </c>
      <c r="R52" s="5">
        <f>$E52*Datenbank!T53</f>
        <v>0</v>
      </c>
      <c r="S52" s="5">
        <f>$E52*Datenbank!U53</f>
        <v>0</v>
      </c>
      <c r="T52" s="5">
        <f>$E52*Datenbank!V53</f>
        <v>0</v>
      </c>
      <c r="U52" s="5">
        <f>$E52*Datenbank!W53</f>
        <v>0</v>
      </c>
      <c r="V52" s="5">
        <f>$E52*Datenbank!X53</f>
        <v>0</v>
      </c>
      <c r="Y52">
        <f>HOLDS!G59*HOLDS!$E59</f>
        <v>0</v>
      </c>
      <c r="Z52">
        <f>HOLDS!H59*HOLDS!$E59</f>
        <v>0</v>
      </c>
      <c r="AA52">
        <f>HOLDS!I59*HOLDS!$E59</f>
        <v>0</v>
      </c>
      <c r="AB52">
        <f>HOLDS!J59*HOLDS!$E59</f>
        <v>0</v>
      </c>
      <c r="AC52">
        <f>HOLDS!K59*HOLDS!$E59</f>
        <v>0</v>
      </c>
      <c r="AD52">
        <f>HOLDS!L59*HOLDS!$E59</f>
        <v>0</v>
      </c>
      <c r="AE52">
        <f>HOLDS!M59*HOLDS!$E59</f>
        <v>0</v>
      </c>
      <c r="AF52">
        <f>HOLDS!N59*HOLDS!$E59</f>
        <v>0</v>
      </c>
      <c r="AG52">
        <f>HOLDS!O59*HOLDS!$E59</f>
        <v>0</v>
      </c>
      <c r="AH52">
        <f>HOLDS!P59*HOLDS!$E59</f>
        <v>0</v>
      </c>
      <c r="AI52">
        <f>HOLDS!Q59*HOLDS!$E59</f>
        <v>0</v>
      </c>
      <c r="AJ52">
        <f>HOLDS!R59*HOLDS!$E59</f>
        <v>0</v>
      </c>
      <c r="AK52">
        <f>HOLDS!S59*HOLDS!$E59</f>
        <v>0</v>
      </c>
      <c r="AL52">
        <f>HOLDS!T59*HOLDS!$E59</f>
        <v>0</v>
      </c>
      <c r="AM52">
        <f>HOLDS!U59*HOLDS!$E59</f>
        <v>0</v>
      </c>
      <c r="AN52">
        <f>HOLDS!V59*HOLDS!$E59</f>
        <v>0</v>
      </c>
      <c r="AO52">
        <f>HOLDS!W59*HOLDS!$E59</f>
        <v>0</v>
      </c>
      <c r="AR52">
        <f>SUM(HOLDS!G59:W59)*Datenbank!AA53</f>
        <v>0</v>
      </c>
      <c r="AS52">
        <f>SUM(HOLDS!G59:W59)*Datenbank!AC53</f>
        <v>0</v>
      </c>
      <c r="AV52">
        <f>SUM(HOLDS!G59:W59)*Datenbank!AF53</f>
        <v>0</v>
      </c>
    </row>
    <row r="53" spans="2:48" ht="19.5" thickBot="1" x14ac:dyDescent="0.35">
      <c r="B53" t="str">
        <f>PROPER(VLOOKUP(C53,Datenbank!B:AI,26,FALSE))</f>
        <v>245,14</v>
      </c>
      <c r="C53" s="55" t="s">
        <v>129</v>
      </c>
      <c r="D53" s="50" t="str">
        <f>PROPER(VLOOKUP(C53,Datenbank!B:C,2,FALSE))</f>
        <v>Woks 4</v>
      </c>
      <c r="E53" s="1">
        <f>SUM(HOLDS!G60:W60)</f>
        <v>0</v>
      </c>
      <c r="F53" s="5">
        <f>$E53*Datenbank!H54</f>
        <v>0</v>
      </c>
      <c r="G53" s="5">
        <f>$E53*Datenbank!I54</f>
        <v>0</v>
      </c>
      <c r="H53" s="5">
        <f>$E53*Datenbank!J54</f>
        <v>0</v>
      </c>
      <c r="I53" s="5">
        <f>$E53*Datenbank!K54</f>
        <v>0</v>
      </c>
      <c r="J53" s="5">
        <f>$E53*Datenbank!L54</f>
        <v>0</v>
      </c>
      <c r="K53" s="5">
        <f>$E53*Datenbank!M54</f>
        <v>0</v>
      </c>
      <c r="L53" s="5">
        <f>$E53*Datenbank!N54</f>
        <v>0</v>
      </c>
      <c r="M53" s="5">
        <f>$E53*Datenbank!O54</f>
        <v>0</v>
      </c>
      <c r="N53" s="5">
        <f>$E53*Datenbank!P54</f>
        <v>0</v>
      </c>
      <c r="O53" s="5">
        <f>$E53*Datenbank!Q54</f>
        <v>0</v>
      </c>
      <c r="P53" s="5">
        <f>$E53*Datenbank!R54</f>
        <v>0</v>
      </c>
      <c r="Q53" s="5">
        <f>$E53*Datenbank!S54</f>
        <v>0</v>
      </c>
      <c r="R53" s="5">
        <f>$E53*Datenbank!T54</f>
        <v>0</v>
      </c>
      <c r="S53" s="5">
        <f>$E53*Datenbank!U54</f>
        <v>0</v>
      </c>
      <c r="T53" s="5">
        <f>$E53*Datenbank!V54</f>
        <v>0</v>
      </c>
      <c r="U53" s="5">
        <f>$E53*Datenbank!W54</f>
        <v>0</v>
      </c>
      <c r="V53" s="5">
        <f>$E53*Datenbank!X54</f>
        <v>0</v>
      </c>
      <c r="Y53">
        <f>HOLDS!G60*HOLDS!$E60</f>
        <v>0</v>
      </c>
      <c r="Z53">
        <f>HOLDS!H60*HOLDS!$E60</f>
        <v>0</v>
      </c>
      <c r="AA53">
        <f>HOLDS!I60*HOLDS!$E60</f>
        <v>0</v>
      </c>
      <c r="AB53">
        <f>HOLDS!J60*HOLDS!$E60</f>
        <v>0</v>
      </c>
      <c r="AC53">
        <f>HOLDS!K60*HOLDS!$E60</f>
        <v>0</v>
      </c>
      <c r="AD53">
        <f>HOLDS!L60*HOLDS!$E60</f>
        <v>0</v>
      </c>
      <c r="AE53">
        <f>HOLDS!M60*HOLDS!$E60</f>
        <v>0</v>
      </c>
      <c r="AF53">
        <f>HOLDS!N60*HOLDS!$E60</f>
        <v>0</v>
      </c>
      <c r="AG53">
        <f>HOLDS!O60*HOLDS!$E60</f>
        <v>0</v>
      </c>
      <c r="AH53">
        <f>HOLDS!P60*HOLDS!$E60</f>
        <v>0</v>
      </c>
      <c r="AI53">
        <f>HOLDS!Q60*HOLDS!$E60</f>
        <v>0</v>
      </c>
      <c r="AJ53">
        <f>HOLDS!R60*HOLDS!$E60</f>
        <v>0</v>
      </c>
      <c r="AK53">
        <f>HOLDS!S60*HOLDS!$E60</f>
        <v>0</v>
      </c>
      <c r="AL53">
        <f>HOLDS!T60*HOLDS!$E60</f>
        <v>0</v>
      </c>
      <c r="AM53">
        <f>HOLDS!U60*HOLDS!$E60</f>
        <v>0</v>
      </c>
      <c r="AN53">
        <f>HOLDS!V60*HOLDS!$E60</f>
        <v>0</v>
      </c>
      <c r="AO53">
        <f>HOLDS!W60*HOLDS!$E60</f>
        <v>0</v>
      </c>
      <c r="AR53">
        <f>SUM(HOLDS!G60:W60)*Datenbank!AA54</f>
        <v>0</v>
      </c>
      <c r="AS53">
        <f>SUM(HOLDS!G60:W60)*Datenbank!AC54</f>
        <v>0</v>
      </c>
      <c r="AV53">
        <f>SUM(HOLDS!G60:W60)*Datenbank!AF54</f>
        <v>0</v>
      </c>
    </row>
    <row r="54" spans="2:48" ht="19.5" thickBot="1" x14ac:dyDescent="0.35">
      <c r="B54" t="str">
        <f>PROPER(VLOOKUP(C54,Datenbank!B:AI,26,FALSE))</f>
        <v>139,23</v>
      </c>
      <c r="C54" s="55" t="s">
        <v>130</v>
      </c>
      <c r="D54" s="50" t="str">
        <f>PROPER(VLOOKUP(C54,Datenbank!B:C,2,FALSE))</f>
        <v>Woks 5</v>
      </c>
      <c r="E54" s="1">
        <f>SUM(HOLDS!G61:W61)</f>
        <v>0</v>
      </c>
      <c r="F54" s="5">
        <f>$E54*Datenbank!H55</f>
        <v>0</v>
      </c>
      <c r="G54" s="5">
        <f>$E54*Datenbank!I55</f>
        <v>0</v>
      </c>
      <c r="H54" s="5">
        <f>$E54*Datenbank!J55</f>
        <v>0</v>
      </c>
      <c r="I54" s="5">
        <f>$E54*Datenbank!K55</f>
        <v>0</v>
      </c>
      <c r="J54" s="5">
        <f>$E54*Datenbank!L55</f>
        <v>0</v>
      </c>
      <c r="K54" s="5">
        <f>$E54*Datenbank!M55</f>
        <v>0</v>
      </c>
      <c r="L54" s="5">
        <f>$E54*Datenbank!N55</f>
        <v>0</v>
      </c>
      <c r="M54" s="5">
        <f>$E54*Datenbank!O55</f>
        <v>0</v>
      </c>
      <c r="N54" s="5">
        <f>$E54*Datenbank!P55</f>
        <v>0</v>
      </c>
      <c r="O54" s="5">
        <f>$E54*Datenbank!Q55</f>
        <v>0</v>
      </c>
      <c r="P54" s="5">
        <f>$E54*Datenbank!R55</f>
        <v>0</v>
      </c>
      <c r="Q54" s="5">
        <f>$E54*Datenbank!S55</f>
        <v>0</v>
      </c>
      <c r="R54" s="5">
        <f>$E54*Datenbank!T55</f>
        <v>0</v>
      </c>
      <c r="S54" s="5">
        <f>$E54*Datenbank!U55</f>
        <v>0</v>
      </c>
      <c r="T54" s="5">
        <f>$E54*Datenbank!V55</f>
        <v>0</v>
      </c>
      <c r="U54" s="5">
        <f>$E54*Datenbank!W55</f>
        <v>0</v>
      </c>
      <c r="V54" s="5">
        <f>$E54*Datenbank!X55</f>
        <v>0</v>
      </c>
      <c r="Y54">
        <f>HOLDS!G61*HOLDS!$E61</f>
        <v>0</v>
      </c>
      <c r="Z54">
        <f>HOLDS!H61*HOLDS!$E61</f>
        <v>0</v>
      </c>
      <c r="AA54">
        <f>HOLDS!I61*HOLDS!$E61</f>
        <v>0</v>
      </c>
      <c r="AB54">
        <f>HOLDS!J61*HOLDS!$E61</f>
        <v>0</v>
      </c>
      <c r="AC54">
        <f>HOLDS!K61*HOLDS!$E61</f>
        <v>0</v>
      </c>
      <c r="AD54">
        <f>HOLDS!L61*HOLDS!$E61</f>
        <v>0</v>
      </c>
      <c r="AE54">
        <f>HOLDS!M61*HOLDS!$E61</f>
        <v>0</v>
      </c>
      <c r="AF54">
        <f>HOLDS!N61*HOLDS!$E61</f>
        <v>0</v>
      </c>
      <c r="AG54">
        <f>HOLDS!O61*HOLDS!$E61</f>
        <v>0</v>
      </c>
      <c r="AH54">
        <f>HOLDS!P61*HOLDS!$E61</f>
        <v>0</v>
      </c>
      <c r="AI54">
        <f>HOLDS!Q61*HOLDS!$E61</f>
        <v>0</v>
      </c>
      <c r="AJ54">
        <f>HOLDS!R61*HOLDS!$E61</f>
        <v>0</v>
      </c>
      <c r="AK54">
        <f>HOLDS!S61*HOLDS!$E61</f>
        <v>0</v>
      </c>
      <c r="AL54">
        <f>HOLDS!T61*HOLDS!$E61</f>
        <v>0</v>
      </c>
      <c r="AM54">
        <f>HOLDS!U61*HOLDS!$E61</f>
        <v>0</v>
      </c>
      <c r="AN54">
        <f>HOLDS!V61*HOLDS!$E61</f>
        <v>0</v>
      </c>
      <c r="AO54">
        <f>HOLDS!W61*HOLDS!$E61</f>
        <v>0</v>
      </c>
      <c r="AR54">
        <f>SUM(HOLDS!G61:W61)*Datenbank!AA55</f>
        <v>0</v>
      </c>
      <c r="AS54">
        <f>SUM(HOLDS!G61:W61)*Datenbank!AC55</f>
        <v>0</v>
      </c>
      <c r="AV54">
        <f>SUM(HOLDS!G61:W61)*Datenbank!AF55</f>
        <v>0</v>
      </c>
    </row>
    <row r="55" spans="2:48" ht="19.5" thickBot="1" x14ac:dyDescent="0.35">
      <c r="B55" t="str">
        <f>PROPER(VLOOKUP(C55,Datenbank!B:AI,26,FALSE))</f>
        <v>64,26</v>
      </c>
      <c r="C55" s="55" t="s">
        <v>131</v>
      </c>
      <c r="D55" s="50" t="str">
        <f>PROPER(VLOOKUP(C55,Datenbank!B:C,2,FALSE))</f>
        <v>Woks 6</v>
      </c>
      <c r="E55" s="1">
        <f>SUM(HOLDS!G62:W62)</f>
        <v>0</v>
      </c>
      <c r="F55" s="5">
        <f>$E55*Datenbank!H56</f>
        <v>0</v>
      </c>
      <c r="G55" s="5">
        <f>$E55*Datenbank!I56</f>
        <v>0</v>
      </c>
      <c r="H55" s="5">
        <f>$E55*Datenbank!J56</f>
        <v>0</v>
      </c>
      <c r="I55" s="5">
        <f>$E55*Datenbank!K56</f>
        <v>0</v>
      </c>
      <c r="J55" s="5">
        <f>$E55*Datenbank!L56</f>
        <v>0</v>
      </c>
      <c r="K55" s="5">
        <f>$E55*Datenbank!M56</f>
        <v>0</v>
      </c>
      <c r="L55" s="5">
        <f>$E55*Datenbank!N56</f>
        <v>0</v>
      </c>
      <c r="M55" s="5">
        <f>$E55*Datenbank!O56</f>
        <v>0</v>
      </c>
      <c r="N55" s="5">
        <f>$E55*Datenbank!P56</f>
        <v>0</v>
      </c>
      <c r="O55" s="5">
        <f>$E55*Datenbank!Q56</f>
        <v>0</v>
      </c>
      <c r="P55" s="5">
        <f>$E55*Datenbank!R56</f>
        <v>0</v>
      </c>
      <c r="Q55" s="5">
        <f>$E55*Datenbank!S56</f>
        <v>0</v>
      </c>
      <c r="R55" s="5">
        <f>$E55*Datenbank!T56</f>
        <v>0</v>
      </c>
      <c r="S55" s="5">
        <f>$E55*Datenbank!U56</f>
        <v>0</v>
      </c>
      <c r="T55" s="5">
        <f>$E55*Datenbank!V56</f>
        <v>0</v>
      </c>
      <c r="U55" s="5">
        <f>$E55*Datenbank!W56</f>
        <v>0</v>
      </c>
      <c r="V55" s="5">
        <f>$E55*Datenbank!X56</f>
        <v>0</v>
      </c>
      <c r="Y55">
        <f>HOLDS!G62*HOLDS!$E62</f>
        <v>0</v>
      </c>
      <c r="Z55">
        <f>HOLDS!H62*HOLDS!$E62</f>
        <v>0</v>
      </c>
      <c r="AA55">
        <f>HOLDS!I62*HOLDS!$E62</f>
        <v>0</v>
      </c>
      <c r="AB55">
        <f>HOLDS!J62*HOLDS!$E62</f>
        <v>0</v>
      </c>
      <c r="AC55">
        <f>HOLDS!K62*HOLDS!$E62</f>
        <v>0</v>
      </c>
      <c r="AD55">
        <f>HOLDS!L62*HOLDS!$E62</f>
        <v>0</v>
      </c>
      <c r="AE55">
        <f>HOLDS!M62*HOLDS!$E62</f>
        <v>0</v>
      </c>
      <c r="AF55">
        <f>HOLDS!N62*HOLDS!$E62</f>
        <v>0</v>
      </c>
      <c r="AG55">
        <f>HOLDS!O62*HOLDS!$E62</f>
        <v>0</v>
      </c>
      <c r="AH55">
        <f>HOLDS!P62*HOLDS!$E62</f>
        <v>0</v>
      </c>
      <c r="AI55">
        <f>HOLDS!Q62*HOLDS!$E62</f>
        <v>0</v>
      </c>
      <c r="AJ55">
        <f>HOLDS!R62*HOLDS!$E62</f>
        <v>0</v>
      </c>
      <c r="AK55">
        <f>HOLDS!S62*HOLDS!$E62</f>
        <v>0</v>
      </c>
      <c r="AL55">
        <f>HOLDS!T62*HOLDS!$E62</f>
        <v>0</v>
      </c>
      <c r="AM55">
        <f>HOLDS!U62*HOLDS!$E62</f>
        <v>0</v>
      </c>
      <c r="AN55">
        <f>HOLDS!V62*HOLDS!$E62</f>
        <v>0</v>
      </c>
      <c r="AO55">
        <f>HOLDS!W62*HOLDS!$E62</f>
        <v>0</v>
      </c>
      <c r="AR55">
        <f>SUM(HOLDS!G62:W62)*Datenbank!AA56</f>
        <v>0</v>
      </c>
      <c r="AS55">
        <f>SUM(HOLDS!G62:W62)*Datenbank!AC56</f>
        <v>0</v>
      </c>
      <c r="AV55">
        <f>SUM(HOLDS!G62:W62)*Datenbank!AF56</f>
        <v>0</v>
      </c>
    </row>
    <row r="56" spans="2:48" ht="19.5" thickBot="1" x14ac:dyDescent="0.35">
      <c r="B56" t="str">
        <f>PROPER(VLOOKUP(C56,Datenbank!B:AI,26,FALSE))</f>
        <v>70,21</v>
      </c>
      <c r="C56" s="55" t="s">
        <v>132</v>
      </c>
      <c r="D56" s="50" t="str">
        <f>PROPER(VLOOKUP(C56,Datenbank!B:C,2,FALSE))</f>
        <v>Woks 7</v>
      </c>
      <c r="E56" s="1">
        <f>SUM(HOLDS!G63:W63)</f>
        <v>0</v>
      </c>
      <c r="F56" s="5">
        <f>$E56*Datenbank!H57</f>
        <v>0</v>
      </c>
      <c r="G56" s="5">
        <f>$E56*Datenbank!I57</f>
        <v>0</v>
      </c>
      <c r="H56" s="5">
        <f>$E56*Datenbank!J57</f>
        <v>0</v>
      </c>
      <c r="I56" s="5">
        <f>$E56*Datenbank!K57</f>
        <v>0</v>
      </c>
      <c r="J56" s="5">
        <f>$E56*Datenbank!L57</f>
        <v>0</v>
      </c>
      <c r="K56" s="5">
        <f>$E56*Datenbank!M57</f>
        <v>0</v>
      </c>
      <c r="L56" s="5">
        <f>$E56*Datenbank!N57</f>
        <v>0</v>
      </c>
      <c r="M56" s="5">
        <f>$E56*Datenbank!O57</f>
        <v>0</v>
      </c>
      <c r="N56" s="5">
        <f>$E56*Datenbank!P57</f>
        <v>0</v>
      </c>
      <c r="O56" s="5">
        <f>$E56*Datenbank!Q57</f>
        <v>0</v>
      </c>
      <c r="P56" s="5">
        <f>$E56*Datenbank!R57</f>
        <v>0</v>
      </c>
      <c r="Q56" s="5">
        <f>$E56*Datenbank!S57</f>
        <v>0</v>
      </c>
      <c r="R56" s="5">
        <f>$E56*Datenbank!T57</f>
        <v>0</v>
      </c>
      <c r="S56" s="5">
        <f>$E56*Datenbank!U57</f>
        <v>0</v>
      </c>
      <c r="T56" s="5">
        <f>$E56*Datenbank!V57</f>
        <v>0</v>
      </c>
      <c r="U56" s="5">
        <f>$E56*Datenbank!W57</f>
        <v>0</v>
      </c>
      <c r="V56" s="5">
        <f>$E56*Datenbank!X57</f>
        <v>0</v>
      </c>
      <c r="Y56">
        <f>HOLDS!G63*HOLDS!$E63</f>
        <v>0</v>
      </c>
      <c r="Z56">
        <f>HOLDS!H63*HOLDS!$E63</f>
        <v>0</v>
      </c>
      <c r="AA56">
        <f>HOLDS!I63*HOLDS!$E63</f>
        <v>0</v>
      </c>
      <c r="AB56">
        <f>HOLDS!J63*HOLDS!$E63</f>
        <v>0</v>
      </c>
      <c r="AC56">
        <f>HOLDS!K63*HOLDS!$E63</f>
        <v>0</v>
      </c>
      <c r="AD56">
        <f>HOLDS!L63*HOLDS!$E63</f>
        <v>0</v>
      </c>
      <c r="AE56">
        <f>HOLDS!M63*HOLDS!$E63</f>
        <v>0</v>
      </c>
      <c r="AF56">
        <f>HOLDS!N63*HOLDS!$E63</f>
        <v>0</v>
      </c>
      <c r="AG56">
        <f>HOLDS!O63*HOLDS!$E63</f>
        <v>0</v>
      </c>
      <c r="AH56">
        <f>HOLDS!P63*HOLDS!$E63</f>
        <v>0</v>
      </c>
      <c r="AI56">
        <f>HOLDS!Q63*HOLDS!$E63</f>
        <v>0</v>
      </c>
      <c r="AJ56">
        <f>HOLDS!R63*HOLDS!$E63</f>
        <v>0</v>
      </c>
      <c r="AK56">
        <f>HOLDS!S63*HOLDS!$E63</f>
        <v>0</v>
      </c>
      <c r="AL56">
        <f>HOLDS!T63*HOLDS!$E63</f>
        <v>0</v>
      </c>
      <c r="AM56">
        <f>HOLDS!U63*HOLDS!$E63</f>
        <v>0</v>
      </c>
      <c r="AN56">
        <f>HOLDS!V63*HOLDS!$E63</f>
        <v>0</v>
      </c>
      <c r="AO56">
        <f>HOLDS!W63*HOLDS!$E63</f>
        <v>0</v>
      </c>
      <c r="AR56">
        <f>SUM(HOLDS!G63:W63)*Datenbank!AA57</f>
        <v>0</v>
      </c>
      <c r="AS56">
        <f>SUM(HOLDS!G63:W63)*Datenbank!AC57</f>
        <v>0</v>
      </c>
      <c r="AV56">
        <f>SUM(HOLDS!G63:W63)*Datenbank!AF57</f>
        <v>0</v>
      </c>
    </row>
    <row r="57" spans="2:48" ht="19.5" thickBot="1" x14ac:dyDescent="0.35">
      <c r="B57" t="str">
        <f>PROPER(VLOOKUP(C57,Datenbank!B:AI,26,FALSE))</f>
        <v>116,62</v>
      </c>
      <c r="C57" s="55" t="s">
        <v>352</v>
      </c>
      <c r="D57" s="50" t="str">
        <f>PROPER(VLOOKUP(C57,Datenbank!B:C,2,FALSE))</f>
        <v>Woks 8</v>
      </c>
      <c r="E57" s="1">
        <f>SUM(HOLDS!G64:W64)</f>
        <v>0</v>
      </c>
      <c r="F57" s="5">
        <f>$E57*Datenbank!H58</f>
        <v>0</v>
      </c>
      <c r="G57" s="5">
        <f>$E57*Datenbank!I58</f>
        <v>0</v>
      </c>
      <c r="H57" s="5">
        <f>$E57*Datenbank!J58</f>
        <v>0</v>
      </c>
      <c r="I57" s="5">
        <f>$E57*Datenbank!K58</f>
        <v>0</v>
      </c>
      <c r="J57" s="5">
        <f>$E57*Datenbank!L58</f>
        <v>0</v>
      </c>
      <c r="K57" s="5">
        <f>$E57*Datenbank!M58</f>
        <v>0</v>
      </c>
      <c r="L57" s="5">
        <f>$E57*Datenbank!N58</f>
        <v>0</v>
      </c>
      <c r="M57" s="5">
        <f>$E57*Datenbank!O58</f>
        <v>0</v>
      </c>
      <c r="N57" s="5">
        <f>$E57*Datenbank!P58</f>
        <v>0</v>
      </c>
      <c r="O57" s="5">
        <f>$E57*Datenbank!Q58</f>
        <v>0</v>
      </c>
      <c r="P57" s="5">
        <f>$E57*Datenbank!R58</f>
        <v>0</v>
      </c>
      <c r="Q57" s="5">
        <f>$E57*Datenbank!S58</f>
        <v>0</v>
      </c>
      <c r="R57" s="5">
        <f>$E57*Datenbank!T58</f>
        <v>0</v>
      </c>
      <c r="S57" s="5">
        <f>$E57*Datenbank!U58</f>
        <v>0</v>
      </c>
      <c r="T57" s="5">
        <f>$E57*Datenbank!V58</f>
        <v>0</v>
      </c>
      <c r="U57" s="5">
        <f>$E57*Datenbank!W58</f>
        <v>0</v>
      </c>
      <c r="V57" s="5">
        <f>$E57*Datenbank!X58</f>
        <v>0</v>
      </c>
      <c r="Y57">
        <f>HOLDS!G64*HOLDS!$E64</f>
        <v>0</v>
      </c>
      <c r="Z57">
        <f>HOLDS!H64*HOLDS!$E64</f>
        <v>0</v>
      </c>
      <c r="AA57">
        <f>HOLDS!I64*HOLDS!$E64</f>
        <v>0</v>
      </c>
      <c r="AB57">
        <f>HOLDS!J64*HOLDS!$E64</f>
        <v>0</v>
      </c>
      <c r="AC57">
        <f>HOLDS!K64*HOLDS!$E64</f>
        <v>0</v>
      </c>
      <c r="AD57">
        <f>HOLDS!L64*HOLDS!$E64</f>
        <v>0</v>
      </c>
      <c r="AE57">
        <f>HOLDS!M64*HOLDS!$E64</f>
        <v>0</v>
      </c>
      <c r="AF57">
        <f>HOLDS!N64*HOLDS!$E64</f>
        <v>0</v>
      </c>
      <c r="AG57">
        <f>HOLDS!O64*HOLDS!$E64</f>
        <v>0</v>
      </c>
      <c r="AH57">
        <f>HOLDS!P64*HOLDS!$E64</f>
        <v>0</v>
      </c>
      <c r="AI57">
        <f>HOLDS!Q64*HOLDS!$E64</f>
        <v>0</v>
      </c>
      <c r="AJ57">
        <f>HOLDS!R64*HOLDS!$E64</f>
        <v>0</v>
      </c>
      <c r="AK57">
        <f>HOLDS!S64*HOLDS!$E64</f>
        <v>0</v>
      </c>
      <c r="AL57">
        <f>HOLDS!T64*HOLDS!$E64</f>
        <v>0</v>
      </c>
      <c r="AM57">
        <f>HOLDS!U64*HOLDS!$E64</f>
        <v>0</v>
      </c>
      <c r="AN57">
        <f>HOLDS!V64*HOLDS!$E64</f>
        <v>0</v>
      </c>
      <c r="AO57">
        <f>HOLDS!W64*HOLDS!$E64</f>
        <v>0</v>
      </c>
      <c r="AR57">
        <f>SUM(HOLDS!G64:W64)*Datenbank!AA58</f>
        <v>0</v>
      </c>
      <c r="AS57">
        <f>SUM(HOLDS!G64:W64)*Datenbank!AC58</f>
        <v>0</v>
      </c>
      <c r="AV57">
        <f>SUM(HOLDS!G64:W64)*Datenbank!AF58</f>
        <v>0</v>
      </c>
    </row>
    <row r="58" spans="2:48" ht="19.5" thickBot="1" x14ac:dyDescent="0.35">
      <c r="B58" t="str">
        <f>PROPER(VLOOKUP(C58,Datenbank!B:AI,26,FALSE))</f>
        <v>159,46</v>
      </c>
      <c r="C58" s="55" t="s">
        <v>96</v>
      </c>
      <c r="D58" s="50" t="str">
        <f>PROPER(VLOOKUP(C58,Datenbank!B:C,2,FALSE))</f>
        <v>Gateway 1</v>
      </c>
      <c r="E58" s="1">
        <f>SUM(HOLDS!G65:W65)</f>
        <v>0</v>
      </c>
      <c r="F58" s="5">
        <f>$E58*Datenbank!H59</f>
        <v>0</v>
      </c>
      <c r="G58" s="5">
        <f>$E58*Datenbank!I59</f>
        <v>0</v>
      </c>
      <c r="H58" s="5">
        <f>$E58*Datenbank!J59</f>
        <v>0</v>
      </c>
      <c r="I58" s="5">
        <f>$E58*Datenbank!K59</f>
        <v>0</v>
      </c>
      <c r="J58" s="5">
        <f>$E58*Datenbank!L59</f>
        <v>0</v>
      </c>
      <c r="K58" s="5">
        <f>$E58*Datenbank!M59</f>
        <v>0</v>
      </c>
      <c r="L58" s="5">
        <f>$E58*Datenbank!N59</f>
        <v>0</v>
      </c>
      <c r="M58" s="5">
        <f>$E58*Datenbank!O59</f>
        <v>0</v>
      </c>
      <c r="N58" s="5">
        <f>$E58*Datenbank!P59</f>
        <v>0</v>
      </c>
      <c r="O58" s="5">
        <f>$E58*Datenbank!Q59</f>
        <v>0</v>
      </c>
      <c r="P58" s="5">
        <f>$E58*Datenbank!R59</f>
        <v>0</v>
      </c>
      <c r="Q58" s="5">
        <f>$E58*Datenbank!S59</f>
        <v>0</v>
      </c>
      <c r="R58" s="5">
        <f>$E58*Datenbank!T59</f>
        <v>0</v>
      </c>
      <c r="S58" s="5">
        <f>$E58*Datenbank!U59</f>
        <v>0</v>
      </c>
      <c r="T58" s="5">
        <f>$E58*Datenbank!V59</f>
        <v>0</v>
      </c>
      <c r="U58" s="5">
        <f>$E58*Datenbank!W59</f>
        <v>0</v>
      </c>
      <c r="V58" s="5">
        <f>$E58*Datenbank!X59</f>
        <v>0</v>
      </c>
      <c r="Y58">
        <f>HOLDS!G65*HOLDS!$E65</f>
        <v>0</v>
      </c>
      <c r="Z58">
        <f>HOLDS!H65*HOLDS!$E65</f>
        <v>0</v>
      </c>
      <c r="AA58">
        <f>HOLDS!I65*HOLDS!$E65</f>
        <v>0</v>
      </c>
      <c r="AB58">
        <f>HOLDS!J65*HOLDS!$E65</f>
        <v>0</v>
      </c>
      <c r="AC58">
        <f>HOLDS!K65*HOLDS!$E65</f>
        <v>0</v>
      </c>
      <c r="AD58">
        <f>HOLDS!L65*HOLDS!$E65</f>
        <v>0</v>
      </c>
      <c r="AE58">
        <f>HOLDS!M65*HOLDS!$E65</f>
        <v>0</v>
      </c>
      <c r="AF58">
        <f>HOLDS!N65*HOLDS!$E65</f>
        <v>0</v>
      </c>
      <c r="AG58">
        <f>HOLDS!O65*HOLDS!$E65</f>
        <v>0</v>
      </c>
      <c r="AH58">
        <f>HOLDS!P65*HOLDS!$E65</f>
        <v>0</v>
      </c>
      <c r="AI58">
        <f>HOLDS!Q65*HOLDS!$E65</f>
        <v>0</v>
      </c>
      <c r="AJ58">
        <f>HOLDS!R65*HOLDS!$E65</f>
        <v>0</v>
      </c>
      <c r="AK58">
        <f>HOLDS!S65*HOLDS!$E65</f>
        <v>0</v>
      </c>
      <c r="AL58">
        <f>HOLDS!T65*HOLDS!$E65</f>
        <v>0</v>
      </c>
      <c r="AM58">
        <f>HOLDS!U65*HOLDS!$E65</f>
        <v>0</v>
      </c>
      <c r="AN58">
        <f>HOLDS!V65*HOLDS!$E65</f>
        <v>0</v>
      </c>
      <c r="AO58">
        <f>HOLDS!W65*HOLDS!$E65</f>
        <v>0</v>
      </c>
      <c r="AR58">
        <f>SUM(HOLDS!G65:W65)*Datenbank!AA59</f>
        <v>0</v>
      </c>
      <c r="AS58">
        <f>SUM(HOLDS!G65:W65)*Datenbank!AC59</f>
        <v>0</v>
      </c>
      <c r="AV58">
        <f>SUM(HOLDS!G65:W65)*Datenbank!AF59</f>
        <v>0</v>
      </c>
    </row>
    <row r="59" spans="2:48" ht="19.5" thickBot="1" x14ac:dyDescent="0.35">
      <c r="B59" t="str">
        <f>PROPER(VLOOKUP(C59,Datenbank!B:AI,26,FALSE))</f>
        <v>99,96</v>
      </c>
      <c r="C59" s="55" t="s">
        <v>29</v>
      </c>
      <c r="D59" s="50" t="str">
        <f>PROPER(VLOOKUP(C59,Datenbank!B:C,2,FALSE))</f>
        <v>Gateway 2</v>
      </c>
      <c r="E59" s="1">
        <f>SUM(HOLDS!G66:W66)</f>
        <v>0</v>
      </c>
      <c r="F59" s="5">
        <f>$E59*Datenbank!H60</f>
        <v>0</v>
      </c>
      <c r="G59" s="5">
        <f>$E59*Datenbank!I60</f>
        <v>0</v>
      </c>
      <c r="H59" s="5">
        <f>$E59*Datenbank!J60</f>
        <v>0</v>
      </c>
      <c r="I59" s="5">
        <f>$E59*Datenbank!K60</f>
        <v>0</v>
      </c>
      <c r="J59" s="5">
        <f>$E59*Datenbank!L60</f>
        <v>0</v>
      </c>
      <c r="K59" s="5">
        <f>$E59*Datenbank!M60</f>
        <v>0</v>
      </c>
      <c r="L59" s="5">
        <f>$E59*Datenbank!N60</f>
        <v>0</v>
      </c>
      <c r="M59" s="5">
        <f>$E59*Datenbank!O60</f>
        <v>0</v>
      </c>
      <c r="N59" s="5">
        <f>$E59*Datenbank!P60</f>
        <v>0</v>
      </c>
      <c r="O59" s="5">
        <f>$E59*Datenbank!Q60</f>
        <v>0</v>
      </c>
      <c r="P59" s="5">
        <f>$E59*Datenbank!R60</f>
        <v>0</v>
      </c>
      <c r="Q59" s="5">
        <f>$E59*Datenbank!S60</f>
        <v>0</v>
      </c>
      <c r="R59" s="5">
        <f>$E59*Datenbank!T60</f>
        <v>0</v>
      </c>
      <c r="S59" s="5">
        <f>$E59*Datenbank!U60</f>
        <v>0</v>
      </c>
      <c r="T59" s="5">
        <f>$E59*Datenbank!V60</f>
        <v>0</v>
      </c>
      <c r="U59" s="5">
        <f>$E59*Datenbank!W60</f>
        <v>0</v>
      </c>
      <c r="V59" s="5">
        <f>$E59*Datenbank!X60</f>
        <v>0</v>
      </c>
      <c r="Y59">
        <f>HOLDS!G66*HOLDS!$E66</f>
        <v>0</v>
      </c>
      <c r="Z59">
        <f>HOLDS!H66*HOLDS!$E66</f>
        <v>0</v>
      </c>
      <c r="AA59">
        <f>HOLDS!I66*HOLDS!$E66</f>
        <v>0</v>
      </c>
      <c r="AB59">
        <f>HOLDS!J66*HOLDS!$E66</f>
        <v>0</v>
      </c>
      <c r="AC59">
        <f>HOLDS!K66*HOLDS!$E66</f>
        <v>0</v>
      </c>
      <c r="AD59">
        <f>HOLDS!L66*HOLDS!$E66</f>
        <v>0</v>
      </c>
      <c r="AE59">
        <f>HOLDS!M66*HOLDS!$E66</f>
        <v>0</v>
      </c>
      <c r="AF59">
        <f>HOLDS!N66*HOLDS!$E66</f>
        <v>0</v>
      </c>
      <c r="AG59">
        <f>HOLDS!O66*HOLDS!$E66</f>
        <v>0</v>
      </c>
      <c r="AH59">
        <f>HOLDS!P66*HOLDS!$E66</f>
        <v>0</v>
      </c>
      <c r="AI59">
        <f>HOLDS!Q66*HOLDS!$E66</f>
        <v>0</v>
      </c>
      <c r="AJ59">
        <f>HOLDS!R66*HOLDS!$E66</f>
        <v>0</v>
      </c>
      <c r="AK59">
        <f>HOLDS!S66*HOLDS!$E66</f>
        <v>0</v>
      </c>
      <c r="AL59">
        <f>HOLDS!T66*HOLDS!$E66</f>
        <v>0</v>
      </c>
      <c r="AM59">
        <f>HOLDS!U66*HOLDS!$E66</f>
        <v>0</v>
      </c>
      <c r="AN59">
        <f>HOLDS!V66*HOLDS!$E66</f>
        <v>0</v>
      </c>
      <c r="AO59">
        <f>HOLDS!W66*HOLDS!$E66</f>
        <v>0</v>
      </c>
      <c r="AR59">
        <f>SUM(HOLDS!G66:W66)*Datenbank!AA60</f>
        <v>0</v>
      </c>
      <c r="AS59">
        <f>SUM(HOLDS!G66:W66)*Datenbank!AC60</f>
        <v>0</v>
      </c>
      <c r="AV59">
        <f>SUM(HOLDS!G66:W66)*Datenbank!AF60</f>
        <v>0</v>
      </c>
    </row>
    <row r="60" spans="2:48" ht="19.5" thickBot="1" x14ac:dyDescent="0.35">
      <c r="B60" t="str">
        <f>PROPER(VLOOKUP(C60,Datenbank!B:AI,26,FALSE))</f>
        <v>71,4</v>
      </c>
      <c r="C60" s="55" t="s">
        <v>32</v>
      </c>
      <c r="D60" s="50" t="str">
        <f>PROPER(VLOOKUP(C60,Datenbank!B:C,2,FALSE))</f>
        <v>Gateway 3</v>
      </c>
      <c r="E60" s="1">
        <f>SUM(HOLDS!G67:W67)</f>
        <v>0</v>
      </c>
      <c r="F60" s="5">
        <f>$E60*Datenbank!H61</f>
        <v>0</v>
      </c>
      <c r="G60" s="5">
        <f>$E60*Datenbank!I61</f>
        <v>0</v>
      </c>
      <c r="H60" s="5">
        <f>$E60*Datenbank!J61</f>
        <v>0</v>
      </c>
      <c r="I60" s="5">
        <f>$E60*Datenbank!K61</f>
        <v>0</v>
      </c>
      <c r="J60" s="5">
        <f>$E60*Datenbank!L61</f>
        <v>0</v>
      </c>
      <c r="K60" s="5">
        <f>$E60*Datenbank!M61</f>
        <v>0</v>
      </c>
      <c r="L60" s="5">
        <f>$E60*Datenbank!N61</f>
        <v>0</v>
      </c>
      <c r="M60" s="5">
        <f>$E60*Datenbank!O61</f>
        <v>0</v>
      </c>
      <c r="N60" s="5">
        <f>$E60*Datenbank!P61</f>
        <v>0</v>
      </c>
      <c r="O60" s="5">
        <f>$E60*Datenbank!Q61</f>
        <v>0</v>
      </c>
      <c r="P60" s="5">
        <f>$E60*Datenbank!R61</f>
        <v>0</v>
      </c>
      <c r="Q60" s="5">
        <f>$E60*Datenbank!S61</f>
        <v>0</v>
      </c>
      <c r="R60" s="5">
        <f>$E60*Datenbank!T61</f>
        <v>0</v>
      </c>
      <c r="S60" s="5">
        <f>$E60*Datenbank!U61</f>
        <v>0</v>
      </c>
      <c r="T60" s="5">
        <f>$E60*Datenbank!V61</f>
        <v>0</v>
      </c>
      <c r="U60" s="5">
        <f>$E60*Datenbank!W61</f>
        <v>0</v>
      </c>
      <c r="V60" s="5">
        <f>$E60*Datenbank!X61</f>
        <v>0</v>
      </c>
      <c r="Y60">
        <f>HOLDS!G67*HOLDS!$E67</f>
        <v>0</v>
      </c>
      <c r="Z60">
        <f>HOLDS!H67*HOLDS!$E67</f>
        <v>0</v>
      </c>
      <c r="AA60">
        <f>HOLDS!I67*HOLDS!$E67</f>
        <v>0</v>
      </c>
      <c r="AB60">
        <f>HOLDS!J67*HOLDS!$E67</f>
        <v>0</v>
      </c>
      <c r="AC60">
        <f>HOLDS!K67*HOLDS!$E67</f>
        <v>0</v>
      </c>
      <c r="AD60">
        <f>HOLDS!L67*HOLDS!$E67</f>
        <v>0</v>
      </c>
      <c r="AE60">
        <f>HOLDS!M67*HOLDS!$E67</f>
        <v>0</v>
      </c>
      <c r="AF60">
        <f>HOLDS!N67*HOLDS!$E67</f>
        <v>0</v>
      </c>
      <c r="AG60">
        <f>HOLDS!O67*HOLDS!$E67</f>
        <v>0</v>
      </c>
      <c r="AH60">
        <f>HOLDS!P67*HOLDS!$E67</f>
        <v>0</v>
      </c>
      <c r="AI60">
        <f>HOLDS!Q67*HOLDS!$E67</f>
        <v>0</v>
      </c>
      <c r="AJ60">
        <f>HOLDS!R67*HOLDS!$E67</f>
        <v>0</v>
      </c>
      <c r="AK60">
        <f>HOLDS!S67*HOLDS!$E67</f>
        <v>0</v>
      </c>
      <c r="AL60">
        <f>HOLDS!T67*HOLDS!$E67</f>
        <v>0</v>
      </c>
      <c r="AM60">
        <f>HOLDS!U67*HOLDS!$E67</f>
        <v>0</v>
      </c>
      <c r="AN60">
        <f>HOLDS!V67*HOLDS!$E67</f>
        <v>0</v>
      </c>
      <c r="AO60">
        <f>HOLDS!W67*HOLDS!$E67</f>
        <v>0</v>
      </c>
      <c r="AR60">
        <f>SUM(HOLDS!G67:W67)*Datenbank!AA61</f>
        <v>0</v>
      </c>
      <c r="AS60">
        <f>SUM(HOLDS!G67:W67)*Datenbank!AC61</f>
        <v>0</v>
      </c>
      <c r="AV60">
        <f>SUM(HOLDS!G67:W67)*Datenbank!AF61</f>
        <v>0</v>
      </c>
    </row>
    <row r="61" spans="2:48" ht="19.5" thickBot="1" x14ac:dyDescent="0.35">
      <c r="B61" t="str">
        <f>PROPER(VLOOKUP(C61,Datenbank!B:AI,26,FALSE))</f>
        <v>523,6</v>
      </c>
      <c r="C61" s="60" t="s">
        <v>22</v>
      </c>
      <c r="D61" s="50" t="str">
        <f>PROPER(VLOOKUP(C61,Datenbank!B:C,2,FALSE))</f>
        <v>Desert Wind 1</v>
      </c>
      <c r="E61" s="1">
        <f>SUM(HOLDS!G68:W68)</f>
        <v>0</v>
      </c>
      <c r="F61" s="5">
        <f>$E61*Datenbank!H62</f>
        <v>0</v>
      </c>
      <c r="G61" s="5">
        <f>$E61*Datenbank!I62</f>
        <v>0</v>
      </c>
      <c r="H61" s="5">
        <f>$E61*Datenbank!J62</f>
        <v>0</v>
      </c>
      <c r="I61" s="5">
        <f>$E61*Datenbank!K62</f>
        <v>0</v>
      </c>
      <c r="J61" s="5">
        <f>$E61*Datenbank!L62</f>
        <v>0</v>
      </c>
      <c r="K61" s="5">
        <f>$E61*Datenbank!M62</f>
        <v>0</v>
      </c>
      <c r="L61" s="5">
        <f>$E61*Datenbank!N62</f>
        <v>0</v>
      </c>
      <c r="M61" s="5">
        <f>$E61*Datenbank!O62</f>
        <v>0</v>
      </c>
      <c r="N61" s="5">
        <f>$E61*Datenbank!P62</f>
        <v>0</v>
      </c>
      <c r="O61" s="5">
        <f>$E61*Datenbank!Q62</f>
        <v>0</v>
      </c>
      <c r="P61" s="5">
        <f>$E61*Datenbank!R62</f>
        <v>0</v>
      </c>
      <c r="Q61" s="5">
        <f>$E61*Datenbank!S62</f>
        <v>0</v>
      </c>
      <c r="R61" s="5">
        <f>$E61*Datenbank!T62</f>
        <v>0</v>
      </c>
      <c r="S61" s="5">
        <f>$E61*Datenbank!U62</f>
        <v>0</v>
      </c>
      <c r="T61" s="5">
        <f>$E61*Datenbank!V62</f>
        <v>0</v>
      </c>
      <c r="U61" s="5">
        <f>$E61*Datenbank!W62</f>
        <v>0</v>
      </c>
      <c r="V61" s="5">
        <f>$E61*Datenbank!X62</f>
        <v>0</v>
      </c>
      <c r="Y61">
        <f>HOLDS!G68*HOLDS!$E68</f>
        <v>0</v>
      </c>
      <c r="Z61">
        <f>HOLDS!H68*HOLDS!$E68</f>
        <v>0</v>
      </c>
      <c r="AA61">
        <f>HOLDS!I68*HOLDS!$E68</f>
        <v>0</v>
      </c>
      <c r="AB61">
        <f>HOLDS!J68*HOLDS!$E68</f>
        <v>0</v>
      </c>
      <c r="AC61">
        <f>HOLDS!K68*HOLDS!$E68</f>
        <v>0</v>
      </c>
      <c r="AD61">
        <f>HOLDS!L68*HOLDS!$E68</f>
        <v>0</v>
      </c>
      <c r="AE61">
        <f>HOLDS!M68*HOLDS!$E68</f>
        <v>0</v>
      </c>
      <c r="AF61">
        <f>HOLDS!N68*HOLDS!$E68</f>
        <v>0</v>
      </c>
      <c r="AG61">
        <f>HOLDS!O68*HOLDS!$E68</f>
        <v>0</v>
      </c>
      <c r="AH61">
        <f>HOLDS!P68*HOLDS!$E68</f>
        <v>0</v>
      </c>
      <c r="AI61">
        <f>HOLDS!Q68*HOLDS!$E68</f>
        <v>0</v>
      </c>
      <c r="AJ61">
        <f>HOLDS!R68*HOLDS!$E68</f>
        <v>0</v>
      </c>
      <c r="AK61">
        <f>HOLDS!S68*HOLDS!$E68</f>
        <v>0</v>
      </c>
      <c r="AL61">
        <f>HOLDS!T68*HOLDS!$E68</f>
        <v>0</v>
      </c>
      <c r="AM61">
        <f>HOLDS!U68*HOLDS!$E68</f>
        <v>0</v>
      </c>
      <c r="AN61">
        <f>HOLDS!V68*HOLDS!$E68</f>
        <v>0</v>
      </c>
      <c r="AO61">
        <f>HOLDS!W68*HOLDS!$E68</f>
        <v>0</v>
      </c>
      <c r="AR61">
        <f>SUM(HOLDS!G68:W68)*Datenbank!AA62</f>
        <v>0</v>
      </c>
      <c r="AS61">
        <f>SUM(HOLDS!G68:W68)*Datenbank!AC62</f>
        <v>0</v>
      </c>
      <c r="AV61">
        <f>SUM(HOLDS!G68:W68)*Datenbank!AF62</f>
        <v>0</v>
      </c>
    </row>
    <row r="62" spans="2:48" ht="19.5" thickBot="1" x14ac:dyDescent="0.35">
      <c r="B62" t="str">
        <f>PROPER(VLOOKUP(C62,Datenbank!B:AI,26,FALSE))</f>
        <v>257,04</v>
      </c>
      <c r="C62" s="60" t="s">
        <v>278</v>
      </c>
      <c r="D62" s="50" t="str">
        <f>PROPER(VLOOKUP(C62,Datenbank!B:C,2,FALSE))</f>
        <v>Desert Wind 2</v>
      </c>
      <c r="E62" s="1">
        <f>SUM(HOLDS!G69:W69)</f>
        <v>0</v>
      </c>
      <c r="F62" s="5">
        <f>$E62*Datenbank!H63</f>
        <v>0</v>
      </c>
      <c r="G62" s="5">
        <f>$E62*Datenbank!I63</f>
        <v>0</v>
      </c>
      <c r="H62" s="5">
        <f>$E62*Datenbank!J63</f>
        <v>0</v>
      </c>
      <c r="I62" s="5">
        <f>$E62*Datenbank!K63</f>
        <v>0</v>
      </c>
      <c r="J62" s="5">
        <f>$E62*Datenbank!L63</f>
        <v>0</v>
      </c>
      <c r="K62" s="5">
        <f>$E62*Datenbank!M63</f>
        <v>0</v>
      </c>
      <c r="L62" s="5">
        <f>$E62*Datenbank!N63</f>
        <v>0</v>
      </c>
      <c r="M62" s="5">
        <f>$E62*Datenbank!O63</f>
        <v>0</v>
      </c>
      <c r="N62" s="5">
        <f>$E62*Datenbank!P63</f>
        <v>0</v>
      </c>
      <c r="O62" s="5">
        <f>$E62*Datenbank!Q63</f>
        <v>0</v>
      </c>
      <c r="P62" s="5">
        <f>$E62*Datenbank!R63</f>
        <v>0</v>
      </c>
      <c r="Q62" s="5">
        <f>$E62*Datenbank!S63</f>
        <v>0</v>
      </c>
      <c r="R62" s="5">
        <f>$E62*Datenbank!T63</f>
        <v>0</v>
      </c>
      <c r="S62" s="5">
        <f>$E62*Datenbank!U63</f>
        <v>0</v>
      </c>
      <c r="T62" s="5">
        <f>$E62*Datenbank!V63</f>
        <v>0</v>
      </c>
      <c r="U62" s="5">
        <f>$E62*Datenbank!W63</f>
        <v>0</v>
      </c>
      <c r="V62" s="5">
        <f>$E62*Datenbank!X63</f>
        <v>0</v>
      </c>
      <c r="Y62">
        <f>HOLDS!G69*HOLDS!$E69</f>
        <v>0</v>
      </c>
      <c r="Z62">
        <f>HOLDS!H69*HOLDS!$E69</f>
        <v>0</v>
      </c>
      <c r="AA62">
        <f>HOLDS!I69*HOLDS!$E69</f>
        <v>0</v>
      </c>
      <c r="AB62">
        <f>HOLDS!J69*HOLDS!$E69</f>
        <v>0</v>
      </c>
      <c r="AC62">
        <f>HOLDS!K69*HOLDS!$E69</f>
        <v>0</v>
      </c>
      <c r="AD62">
        <f>HOLDS!L69*HOLDS!$E69</f>
        <v>0</v>
      </c>
      <c r="AE62">
        <f>HOLDS!M69*HOLDS!$E69</f>
        <v>0</v>
      </c>
      <c r="AF62">
        <f>HOLDS!N69*HOLDS!$E69</f>
        <v>0</v>
      </c>
      <c r="AG62">
        <f>HOLDS!O69*HOLDS!$E69</f>
        <v>0</v>
      </c>
      <c r="AH62">
        <f>HOLDS!P69*HOLDS!$E69</f>
        <v>0</v>
      </c>
      <c r="AI62">
        <f>HOLDS!Q69*HOLDS!$E69</f>
        <v>0</v>
      </c>
      <c r="AJ62">
        <f>HOLDS!R69*HOLDS!$E69</f>
        <v>0</v>
      </c>
      <c r="AK62">
        <f>HOLDS!S69*HOLDS!$E69</f>
        <v>0</v>
      </c>
      <c r="AL62">
        <f>HOLDS!T69*HOLDS!$E69</f>
        <v>0</v>
      </c>
      <c r="AM62">
        <f>HOLDS!U69*HOLDS!$E69</f>
        <v>0</v>
      </c>
      <c r="AN62">
        <f>HOLDS!V69*HOLDS!$E69</f>
        <v>0</v>
      </c>
      <c r="AO62">
        <f>HOLDS!W69*HOLDS!$E69</f>
        <v>0</v>
      </c>
      <c r="AR62">
        <f>SUM(HOLDS!G69:W69)*Datenbank!AA63</f>
        <v>0</v>
      </c>
      <c r="AS62">
        <f>SUM(HOLDS!G69:W69)*Datenbank!AC63</f>
        <v>0</v>
      </c>
      <c r="AV62">
        <f>SUM(HOLDS!G69:W69)*Datenbank!AF63</f>
        <v>0</v>
      </c>
    </row>
    <row r="63" spans="2:48" ht="19.5" thickBot="1" x14ac:dyDescent="0.35">
      <c r="B63" t="str">
        <f>PROPER(VLOOKUP(C63,Datenbank!B:AI,26,FALSE))</f>
        <v>176,12</v>
      </c>
      <c r="C63" s="55" t="s">
        <v>279</v>
      </c>
      <c r="D63" s="50" t="str">
        <f>PROPER(VLOOKUP(C63,Datenbank!B:C,2,FALSE))</f>
        <v>Desert Wind 3</v>
      </c>
      <c r="E63" s="1">
        <f>SUM(HOLDS!G70:W70)</f>
        <v>0</v>
      </c>
      <c r="F63" s="5">
        <f>$E63*Datenbank!H64</f>
        <v>0</v>
      </c>
      <c r="G63" s="5">
        <f>$E63*Datenbank!I64</f>
        <v>0</v>
      </c>
      <c r="H63" s="5">
        <f>$E63*Datenbank!J64</f>
        <v>0</v>
      </c>
      <c r="I63" s="5">
        <f>$E63*Datenbank!K64</f>
        <v>0</v>
      </c>
      <c r="J63" s="5">
        <f>$E63*Datenbank!L64</f>
        <v>0</v>
      </c>
      <c r="K63" s="5">
        <f>$E63*Datenbank!M64</f>
        <v>0</v>
      </c>
      <c r="L63" s="5">
        <f>$E63*Datenbank!N64</f>
        <v>0</v>
      </c>
      <c r="M63" s="5">
        <f>$E63*Datenbank!O64</f>
        <v>0</v>
      </c>
      <c r="N63" s="5">
        <f>$E63*Datenbank!P64</f>
        <v>0</v>
      </c>
      <c r="O63" s="5">
        <f>$E63*Datenbank!Q64</f>
        <v>0</v>
      </c>
      <c r="P63" s="5">
        <f>$E63*Datenbank!R64</f>
        <v>0</v>
      </c>
      <c r="Q63" s="5">
        <f>$E63*Datenbank!S64</f>
        <v>0</v>
      </c>
      <c r="R63" s="5">
        <f>$E63*Datenbank!T64</f>
        <v>0</v>
      </c>
      <c r="S63" s="5">
        <f>$E63*Datenbank!U64</f>
        <v>0</v>
      </c>
      <c r="T63" s="5">
        <f>$E63*Datenbank!V64</f>
        <v>0</v>
      </c>
      <c r="U63" s="5">
        <f>$E63*Datenbank!W64</f>
        <v>0</v>
      </c>
      <c r="V63" s="5">
        <f>$E63*Datenbank!X64</f>
        <v>0</v>
      </c>
      <c r="Y63">
        <f>HOLDS!G70*HOLDS!$E70</f>
        <v>0</v>
      </c>
      <c r="Z63">
        <f>HOLDS!H70*HOLDS!$E70</f>
        <v>0</v>
      </c>
      <c r="AA63">
        <f>HOLDS!I70*HOLDS!$E70</f>
        <v>0</v>
      </c>
      <c r="AB63">
        <f>HOLDS!J70*HOLDS!$E70</f>
        <v>0</v>
      </c>
      <c r="AC63">
        <f>HOLDS!K70*HOLDS!$E70</f>
        <v>0</v>
      </c>
      <c r="AD63">
        <f>HOLDS!L70*HOLDS!$E70</f>
        <v>0</v>
      </c>
      <c r="AE63">
        <f>HOLDS!M70*HOLDS!$E70</f>
        <v>0</v>
      </c>
      <c r="AF63">
        <f>HOLDS!N70*HOLDS!$E70</f>
        <v>0</v>
      </c>
      <c r="AG63">
        <f>HOLDS!O70*HOLDS!$E70</f>
        <v>0</v>
      </c>
      <c r="AH63">
        <f>HOLDS!P70*HOLDS!$E70</f>
        <v>0</v>
      </c>
      <c r="AI63">
        <f>HOLDS!Q70*HOLDS!$E70</f>
        <v>0</v>
      </c>
      <c r="AJ63">
        <f>HOLDS!R70*HOLDS!$E70</f>
        <v>0</v>
      </c>
      <c r="AK63">
        <f>HOLDS!S70*HOLDS!$E70</f>
        <v>0</v>
      </c>
      <c r="AL63">
        <f>HOLDS!T70*HOLDS!$E70</f>
        <v>0</v>
      </c>
      <c r="AM63">
        <f>HOLDS!U70*HOLDS!$E70</f>
        <v>0</v>
      </c>
      <c r="AN63">
        <f>HOLDS!V70*HOLDS!$E70</f>
        <v>0</v>
      </c>
      <c r="AO63">
        <f>HOLDS!W70*HOLDS!$E70</f>
        <v>0</v>
      </c>
      <c r="AR63">
        <f>SUM(HOLDS!G70:W70)*Datenbank!AA64</f>
        <v>0</v>
      </c>
      <c r="AS63">
        <f>SUM(HOLDS!G70:W70)*Datenbank!AC64</f>
        <v>0</v>
      </c>
      <c r="AV63">
        <f>SUM(HOLDS!G70:W70)*Datenbank!AF64</f>
        <v>0</v>
      </c>
    </row>
    <row r="64" spans="2:48" ht="19.5" thickBot="1" x14ac:dyDescent="0.35">
      <c r="B64" t="str">
        <f>PROPER(VLOOKUP(C64,Datenbank!B:AI,26,FALSE))</f>
        <v>94,01</v>
      </c>
      <c r="C64" s="55" t="s">
        <v>135</v>
      </c>
      <c r="D64" s="50" t="str">
        <f>PROPER(VLOOKUP(C64,Datenbank!B:C,2,FALSE))</f>
        <v>Desert Wind 4</v>
      </c>
      <c r="E64" s="1">
        <f>SUM(HOLDS!G71:W71)</f>
        <v>0</v>
      </c>
      <c r="F64" s="5">
        <f>$E64*Datenbank!H65</f>
        <v>0</v>
      </c>
      <c r="G64" s="5">
        <f>$E64*Datenbank!I65</f>
        <v>0</v>
      </c>
      <c r="H64" s="5">
        <f>$E64*Datenbank!J65</f>
        <v>0</v>
      </c>
      <c r="I64" s="5">
        <f>$E64*Datenbank!K65</f>
        <v>0</v>
      </c>
      <c r="J64" s="5">
        <f>$E64*Datenbank!L65</f>
        <v>0</v>
      </c>
      <c r="K64" s="5">
        <f>$E64*Datenbank!M65</f>
        <v>0</v>
      </c>
      <c r="L64" s="5">
        <f>$E64*Datenbank!N65</f>
        <v>0</v>
      </c>
      <c r="M64" s="5">
        <f>$E64*Datenbank!O65</f>
        <v>0</v>
      </c>
      <c r="N64" s="5">
        <f>$E64*Datenbank!P65</f>
        <v>0</v>
      </c>
      <c r="O64" s="5">
        <f>$E64*Datenbank!Q65</f>
        <v>0</v>
      </c>
      <c r="P64" s="5">
        <f>$E64*Datenbank!R65</f>
        <v>0</v>
      </c>
      <c r="Q64" s="5">
        <f>$E64*Datenbank!S65</f>
        <v>0</v>
      </c>
      <c r="R64" s="5">
        <f>$E64*Datenbank!T65</f>
        <v>0</v>
      </c>
      <c r="S64" s="5">
        <f>$E64*Datenbank!U65</f>
        <v>0</v>
      </c>
      <c r="T64" s="5">
        <f>$E64*Datenbank!V65</f>
        <v>0</v>
      </c>
      <c r="U64" s="5">
        <f>$E64*Datenbank!W65</f>
        <v>0</v>
      </c>
      <c r="V64" s="5">
        <f>$E64*Datenbank!X65</f>
        <v>0</v>
      </c>
      <c r="Y64">
        <f>HOLDS!G71*HOLDS!$E71</f>
        <v>0</v>
      </c>
      <c r="Z64">
        <f>HOLDS!H71*HOLDS!$E71</f>
        <v>0</v>
      </c>
      <c r="AA64">
        <f>HOLDS!I71*HOLDS!$E71</f>
        <v>0</v>
      </c>
      <c r="AB64">
        <f>HOLDS!J71*HOLDS!$E71</f>
        <v>0</v>
      </c>
      <c r="AC64">
        <f>HOLDS!K71*HOLDS!$E71</f>
        <v>0</v>
      </c>
      <c r="AD64">
        <f>HOLDS!L71*HOLDS!$E71</f>
        <v>0</v>
      </c>
      <c r="AE64">
        <f>HOLDS!M71*HOLDS!$E71</f>
        <v>0</v>
      </c>
      <c r="AF64">
        <f>HOLDS!N71*HOLDS!$E71</f>
        <v>0</v>
      </c>
      <c r="AG64">
        <f>HOLDS!O71*HOLDS!$E71</f>
        <v>0</v>
      </c>
      <c r="AH64">
        <f>HOLDS!P71*HOLDS!$E71</f>
        <v>0</v>
      </c>
      <c r="AI64">
        <f>HOLDS!Q71*HOLDS!$E71</f>
        <v>0</v>
      </c>
      <c r="AJ64">
        <f>HOLDS!R71*HOLDS!$E71</f>
        <v>0</v>
      </c>
      <c r="AK64">
        <f>HOLDS!S71*HOLDS!$E71</f>
        <v>0</v>
      </c>
      <c r="AL64">
        <f>HOLDS!T71*HOLDS!$E71</f>
        <v>0</v>
      </c>
      <c r="AM64">
        <f>HOLDS!U71*HOLDS!$E71</f>
        <v>0</v>
      </c>
      <c r="AN64">
        <f>HOLDS!V71*HOLDS!$E71</f>
        <v>0</v>
      </c>
      <c r="AO64">
        <f>HOLDS!W71*HOLDS!$E71</f>
        <v>0</v>
      </c>
      <c r="AR64">
        <f>SUM(HOLDS!G71:W71)*Datenbank!AA65</f>
        <v>0</v>
      </c>
      <c r="AS64">
        <f>SUM(HOLDS!G71:W71)*Datenbank!AC65</f>
        <v>0</v>
      </c>
      <c r="AV64">
        <f>SUM(HOLDS!G71:W71)*Datenbank!AF65</f>
        <v>0</v>
      </c>
    </row>
    <row r="65" spans="2:48" ht="19.5" thickBot="1" x14ac:dyDescent="0.35">
      <c r="B65" t="str">
        <f>PROPER(VLOOKUP(C65,Datenbank!B:AI,26,FALSE))</f>
        <v>672,6475</v>
      </c>
      <c r="C65" s="55" t="s">
        <v>489</v>
      </c>
      <c r="D65" s="50" t="str">
        <f>PROPER(VLOOKUP(C65,Datenbank!B:C,2,FALSE))</f>
        <v>Hyppy Kids Set</v>
      </c>
      <c r="E65" s="1">
        <f>SUM(HOLDS!G72:W72)</f>
        <v>0</v>
      </c>
      <c r="F65" s="5">
        <f>$E65*Datenbank!H66</f>
        <v>0</v>
      </c>
      <c r="G65" s="5">
        <f>$E65*Datenbank!I66</f>
        <v>0</v>
      </c>
      <c r="H65" s="5">
        <f>$E65*Datenbank!J66</f>
        <v>0</v>
      </c>
      <c r="I65" s="5">
        <f>$E65*Datenbank!K66</f>
        <v>0</v>
      </c>
      <c r="J65" s="5">
        <f>$E65*Datenbank!L66</f>
        <v>0</v>
      </c>
      <c r="K65" s="5">
        <f>$E65*Datenbank!M66</f>
        <v>0</v>
      </c>
      <c r="L65" s="5">
        <f>$E65*Datenbank!N66</f>
        <v>0</v>
      </c>
      <c r="M65" s="5">
        <f>$E65*Datenbank!O66</f>
        <v>0</v>
      </c>
      <c r="N65" s="5">
        <f>$E65*Datenbank!P66</f>
        <v>0</v>
      </c>
      <c r="O65" s="5">
        <f>$E65*Datenbank!Q66</f>
        <v>0</v>
      </c>
      <c r="P65" s="5">
        <f>$E65*Datenbank!R66</f>
        <v>0</v>
      </c>
      <c r="Q65" s="5">
        <f>$E65*Datenbank!S66</f>
        <v>0</v>
      </c>
      <c r="R65" s="5">
        <f>$E65*Datenbank!T66</f>
        <v>0</v>
      </c>
      <c r="S65" s="5">
        <f>$E65*Datenbank!U66</f>
        <v>0</v>
      </c>
      <c r="T65" s="5">
        <f>$E65*Datenbank!V66</f>
        <v>0</v>
      </c>
      <c r="U65" s="5">
        <f>$E65*Datenbank!W66</f>
        <v>0</v>
      </c>
      <c r="V65" s="5">
        <f>$E65*Datenbank!X66</f>
        <v>0</v>
      </c>
      <c r="Y65">
        <f>HOLDS!G72*HOLDS!$E72</f>
        <v>0</v>
      </c>
      <c r="Z65">
        <f>HOLDS!H72*HOLDS!$E72</f>
        <v>0</v>
      </c>
      <c r="AA65">
        <f>HOLDS!I72*HOLDS!$E72</f>
        <v>0</v>
      </c>
      <c r="AB65">
        <f>HOLDS!J72*HOLDS!$E72</f>
        <v>0</v>
      </c>
      <c r="AC65">
        <f>HOLDS!K72*HOLDS!$E72</f>
        <v>0</v>
      </c>
      <c r="AD65">
        <f>HOLDS!L72*HOLDS!$E72</f>
        <v>0</v>
      </c>
      <c r="AE65">
        <f>HOLDS!M72*HOLDS!$E72</f>
        <v>0</v>
      </c>
      <c r="AF65">
        <f>HOLDS!N72*HOLDS!$E72</f>
        <v>0</v>
      </c>
      <c r="AG65">
        <f>HOLDS!O72*HOLDS!$E72</f>
        <v>0</v>
      </c>
      <c r="AH65">
        <f>HOLDS!P72*HOLDS!$E72</f>
        <v>0</v>
      </c>
      <c r="AI65">
        <f>HOLDS!Q72*HOLDS!$E72</f>
        <v>0</v>
      </c>
      <c r="AJ65">
        <f>HOLDS!R72*HOLDS!$E72</f>
        <v>0</v>
      </c>
      <c r="AK65">
        <f>HOLDS!S72*HOLDS!$E72</f>
        <v>0</v>
      </c>
      <c r="AL65">
        <f>HOLDS!T72*HOLDS!$E72</f>
        <v>0</v>
      </c>
      <c r="AM65">
        <f>HOLDS!U72*HOLDS!$E72</f>
        <v>0</v>
      </c>
      <c r="AN65">
        <f>HOLDS!V72*HOLDS!$E72</f>
        <v>0</v>
      </c>
      <c r="AO65">
        <f>HOLDS!W72*HOLDS!$E72</f>
        <v>0</v>
      </c>
      <c r="AR65">
        <f>SUM(HOLDS!G72:W72)*Datenbank!AA66</f>
        <v>0</v>
      </c>
      <c r="AS65">
        <f>SUM(HOLDS!G72:W72)*Datenbank!AC66</f>
        <v>0</v>
      </c>
      <c r="AV65">
        <f>SUM(HOLDS!G72:W72)*Datenbank!AF66</f>
        <v>0</v>
      </c>
    </row>
    <row r="66" spans="2:48" ht="19.5" thickBot="1" x14ac:dyDescent="0.35">
      <c r="B66" t="str">
        <f>PROPER(VLOOKUP(C66,Datenbank!B:AI,26,FALSE))</f>
        <v>38,08</v>
      </c>
      <c r="C66" s="61" t="s">
        <v>79</v>
      </c>
      <c r="D66" s="50" t="str">
        <f>PROPER(VLOOKUP(C66,Datenbank!B:C,2,FALSE))</f>
        <v>Fomes Footholds 1</v>
      </c>
      <c r="E66" s="1">
        <f>SUM(HOLDS!G73:W73)</f>
        <v>0</v>
      </c>
      <c r="F66" s="5">
        <f>$E66*Datenbank!H67</f>
        <v>0</v>
      </c>
      <c r="G66" s="5">
        <f>$E66*Datenbank!I67</f>
        <v>0</v>
      </c>
      <c r="H66" s="5">
        <f>$E66*Datenbank!J67</f>
        <v>0</v>
      </c>
      <c r="I66" s="5">
        <f>$E66*Datenbank!K67</f>
        <v>0</v>
      </c>
      <c r="J66" s="5">
        <f>$E66*Datenbank!L67</f>
        <v>0</v>
      </c>
      <c r="K66" s="5">
        <f>$E66*Datenbank!M67</f>
        <v>0</v>
      </c>
      <c r="L66" s="5">
        <f>$E66*Datenbank!N67</f>
        <v>0</v>
      </c>
      <c r="M66" s="5">
        <f>$E66*Datenbank!O67</f>
        <v>0</v>
      </c>
      <c r="N66" s="5">
        <f>$E66*Datenbank!P67</f>
        <v>0</v>
      </c>
      <c r="O66" s="5">
        <f>$E66*Datenbank!Q67</f>
        <v>0</v>
      </c>
      <c r="P66" s="5">
        <f>$E66*Datenbank!R67</f>
        <v>0</v>
      </c>
      <c r="Q66" s="5">
        <f>$E66*Datenbank!S67</f>
        <v>0</v>
      </c>
      <c r="R66" s="5">
        <f>$E66*Datenbank!T67</f>
        <v>0</v>
      </c>
      <c r="S66" s="5">
        <f>$E66*Datenbank!U67</f>
        <v>0</v>
      </c>
      <c r="T66" s="5">
        <f>$E66*Datenbank!V67</f>
        <v>0</v>
      </c>
      <c r="U66" s="5">
        <f>$E66*Datenbank!W67</f>
        <v>0</v>
      </c>
      <c r="V66" s="5">
        <f>$E66*Datenbank!X67</f>
        <v>0</v>
      </c>
      <c r="Y66">
        <f>HOLDS!G73*HOLDS!$E73</f>
        <v>0</v>
      </c>
      <c r="Z66">
        <f>HOLDS!H73*HOLDS!$E73</f>
        <v>0</v>
      </c>
      <c r="AA66">
        <f>HOLDS!I73*HOLDS!$E73</f>
        <v>0</v>
      </c>
      <c r="AB66">
        <f>HOLDS!J73*HOLDS!$E73</f>
        <v>0</v>
      </c>
      <c r="AC66">
        <f>HOLDS!K73*HOLDS!$E73</f>
        <v>0</v>
      </c>
      <c r="AD66">
        <f>HOLDS!L73*HOLDS!$E73</f>
        <v>0</v>
      </c>
      <c r="AE66">
        <f>HOLDS!M73*HOLDS!$E73</f>
        <v>0</v>
      </c>
      <c r="AF66">
        <f>HOLDS!N73*HOLDS!$E73</f>
        <v>0</v>
      </c>
      <c r="AG66">
        <f>HOLDS!O73*HOLDS!$E73</f>
        <v>0</v>
      </c>
      <c r="AH66">
        <f>HOLDS!P73*HOLDS!$E73</f>
        <v>0</v>
      </c>
      <c r="AI66">
        <f>HOLDS!Q73*HOLDS!$E73</f>
        <v>0</v>
      </c>
      <c r="AJ66">
        <f>HOLDS!R73*HOLDS!$E73</f>
        <v>0</v>
      </c>
      <c r="AK66">
        <f>HOLDS!S73*HOLDS!$E73</f>
        <v>0</v>
      </c>
      <c r="AL66">
        <f>HOLDS!T73*HOLDS!$E73</f>
        <v>0</v>
      </c>
      <c r="AM66">
        <f>HOLDS!U73*HOLDS!$E73</f>
        <v>0</v>
      </c>
      <c r="AN66">
        <f>HOLDS!V73*HOLDS!$E73</f>
        <v>0</v>
      </c>
      <c r="AO66">
        <f>HOLDS!W73*HOLDS!$E73</f>
        <v>0</v>
      </c>
      <c r="AR66">
        <f>SUM(HOLDS!G73:W73)*Datenbank!AA67</f>
        <v>0</v>
      </c>
      <c r="AS66">
        <f>SUM(HOLDS!G73:W73)*Datenbank!AC67</f>
        <v>0</v>
      </c>
      <c r="AV66">
        <f>SUM(HOLDS!G73:W73)*Datenbank!AF67</f>
        <v>0</v>
      </c>
    </row>
    <row r="67" spans="2:48" ht="19.5" thickBot="1" x14ac:dyDescent="0.35">
      <c r="B67" t="str">
        <f>PROPER(VLOOKUP(C67,Datenbank!B:AI,26,FALSE))</f>
        <v>45,22</v>
      </c>
      <c r="C67" s="55" t="s">
        <v>82</v>
      </c>
      <c r="D67" s="50" t="str">
        <f>PROPER(VLOOKUP(C67,Datenbank!B:C,2,FALSE))</f>
        <v>Fomes Footholds 2</v>
      </c>
      <c r="E67" s="1">
        <f>SUM(HOLDS!G74:W74)</f>
        <v>0</v>
      </c>
      <c r="F67" s="5">
        <f>$E67*Datenbank!H68</f>
        <v>0</v>
      </c>
      <c r="G67" s="5">
        <f>$E67*Datenbank!I68</f>
        <v>0</v>
      </c>
      <c r="H67" s="5">
        <f>$E67*Datenbank!J68</f>
        <v>0</v>
      </c>
      <c r="I67" s="5">
        <f>$E67*Datenbank!K68</f>
        <v>0</v>
      </c>
      <c r="J67" s="5">
        <f>$E67*Datenbank!L68</f>
        <v>0</v>
      </c>
      <c r="K67" s="5">
        <f>$E67*Datenbank!M68</f>
        <v>0</v>
      </c>
      <c r="L67" s="5">
        <f>$E67*Datenbank!N68</f>
        <v>0</v>
      </c>
      <c r="M67" s="5">
        <f>$E67*Datenbank!O68</f>
        <v>0</v>
      </c>
      <c r="N67" s="5">
        <f>$E67*Datenbank!P68</f>
        <v>0</v>
      </c>
      <c r="O67" s="5">
        <f>$E67*Datenbank!Q68</f>
        <v>0</v>
      </c>
      <c r="P67" s="5">
        <f>$E67*Datenbank!R68</f>
        <v>0</v>
      </c>
      <c r="Q67" s="5">
        <f>$E67*Datenbank!S68</f>
        <v>0</v>
      </c>
      <c r="R67" s="5">
        <f>$E67*Datenbank!T68</f>
        <v>0</v>
      </c>
      <c r="S67" s="5">
        <f>$E67*Datenbank!U68</f>
        <v>0</v>
      </c>
      <c r="T67" s="5">
        <f>$E67*Datenbank!V68</f>
        <v>0</v>
      </c>
      <c r="U67" s="5">
        <f>$E67*Datenbank!W68</f>
        <v>0</v>
      </c>
      <c r="V67" s="5">
        <f>$E67*Datenbank!X68</f>
        <v>0</v>
      </c>
      <c r="Y67">
        <f>HOLDS!G74*HOLDS!$E74</f>
        <v>0</v>
      </c>
      <c r="Z67">
        <f>HOLDS!H74*HOLDS!$E74</f>
        <v>0</v>
      </c>
      <c r="AA67">
        <f>HOLDS!I74*HOLDS!$E74</f>
        <v>0</v>
      </c>
      <c r="AB67">
        <f>HOLDS!J74*HOLDS!$E74</f>
        <v>0</v>
      </c>
      <c r="AC67">
        <f>HOLDS!K74*HOLDS!$E74</f>
        <v>0</v>
      </c>
      <c r="AD67">
        <f>HOLDS!L74*HOLDS!$E74</f>
        <v>0</v>
      </c>
      <c r="AE67">
        <f>HOLDS!M74*HOLDS!$E74</f>
        <v>0</v>
      </c>
      <c r="AF67">
        <f>HOLDS!N74*HOLDS!$E74</f>
        <v>0</v>
      </c>
      <c r="AG67">
        <f>HOLDS!O74*HOLDS!$E74</f>
        <v>0</v>
      </c>
      <c r="AH67">
        <f>HOLDS!P74*HOLDS!$E74</f>
        <v>0</v>
      </c>
      <c r="AI67">
        <f>HOLDS!Q74*HOLDS!$E74</f>
        <v>0</v>
      </c>
      <c r="AJ67">
        <f>HOLDS!R74*HOLDS!$E74</f>
        <v>0</v>
      </c>
      <c r="AK67">
        <f>HOLDS!S74*HOLDS!$E74</f>
        <v>0</v>
      </c>
      <c r="AL67">
        <f>HOLDS!T74*HOLDS!$E74</f>
        <v>0</v>
      </c>
      <c r="AM67">
        <f>HOLDS!U74*HOLDS!$E74</f>
        <v>0</v>
      </c>
      <c r="AN67">
        <f>HOLDS!V74*HOLDS!$E74</f>
        <v>0</v>
      </c>
      <c r="AO67">
        <f>HOLDS!W74*HOLDS!$E74</f>
        <v>0</v>
      </c>
      <c r="AR67">
        <f>SUM(HOLDS!G74:W74)*Datenbank!AA68</f>
        <v>0</v>
      </c>
      <c r="AS67">
        <f>SUM(HOLDS!G74:W74)*Datenbank!AC68</f>
        <v>0</v>
      </c>
      <c r="AV67">
        <f>SUM(HOLDS!G74:W74)*Datenbank!AF68</f>
        <v>0</v>
      </c>
    </row>
    <row r="68" spans="2:48" ht="19.5" thickBot="1" x14ac:dyDescent="0.35">
      <c r="B68" t="str">
        <f>PROPER(VLOOKUP(C68,Datenbank!B:AI,26,FALSE))</f>
        <v>40,46</v>
      </c>
      <c r="C68" s="55" t="s">
        <v>83</v>
      </c>
      <c r="D68" s="50" t="str">
        <f>PROPER(VLOOKUP(C68,Datenbank!B:C,2,FALSE))</f>
        <v>Fomes Small Crimps</v>
      </c>
      <c r="E68" s="1">
        <f>SUM(HOLDS!G75:W75)</f>
        <v>0</v>
      </c>
      <c r="F68" s="5">
        <f>$E68*Datenbank!H69</f>
        <v>0</v>
      </c>
      <c r="G68" s="5">
        <f>$E68*Datenbank!I69</f>
        <v>0</v>
      </c>
      <c r="H68" s="5">
        <f>$E68*Datenbank!J69</f>
        <v>0</v>
      </c>
      <c r="I68" s="5">
        <f>$E68*Datenbank!K69</f>
        <v>0</v>
      </c>
      <c r="J68" s="5">
        <f>$E68*Datenbank!L69</f>
        <v>0</v>
      </c>
      <c r="K68" s="5">
        <f>$E68*Datenbank!M69</f>
        <v>0</v>
      </c>
      <c r="L68" s="5">
        <f>$E68*Datenbank!N69</f>
        <v>0</v>
      </c>
      <c r="M68" s="5">
        <f>$E68*Datenbank!O69</f>
        <v>0</v>
      </c>
      <c r="N68" s="5">
        <f>$E68*Datenbank!P69</f>
        <v>0</v>
      </c>
      <c r="O68" s="5">
        <f>$E68*Datenbank!Q69</f>
        <v>0</v>
      </c>
      <c r="P68" s="5">
        <f>$E68*Datenbank!R69</f>
        <v>0</v>
      </c>
      <c r="Q68" s="5">
        <f>$E68*Datenbank!S69</f>
        <v>0</v>
      </c>
      <c r="R68" s="5">
        <f>$E68*Datenbank!T69</f>
        <v>0</v>
      </c>
      <c r="S68" s="5">
        <f>$E68*Datenbank!U69</f>
        <v>0</v>
      </c>
      <c r="T68" s="5">
        <f>$E68*Datenbank!V69</f>
        <v>0</v>
      </c>
      <c r="U68" s="5">
        <f>$E68*Datenbank!W69</f>
        <v>0</v>
      </c>
      <c r="V68" s="5">
        <f>$E68*Datenbank!X69</f>
        <v>0</v>
      </c>
      <c r="Y68">
        <f>HOLDS!G75*HOLDS!$E75</f>
        <v>0</v>
      </c>
      <c r="Z68">
        <f>HOLDS!H75*HOLDS!$E75</f>
        <v>0</v>
      </c>
      <c r="AA68">
        <f>HOLDS!I75*HOLDS!$E75</f>
        <v>0</v>
      </c>
      <c r="AB68">
        <f>HOLDS!J75*HOLDS!$E75</f>
        <v>0</v>
      </c>
      <c r="AC68">
        <f>HOLDS!K75*HOLDS!$E75</f>
        <v>0</v>
      </c>
      <c r="AD68">
        <f>HOLDS!L75*HOLDS!$E75</f>
        <v>0</v>
      </c>
      <c r="AE68">
        <f>HOLDS!M75*HOLDS!$E75</f>
        <v>0</v>
      </c>
      <c r="AF68">
        <f>HOLDS!N75*HOLDS!$E75</f>
        <v>0</v>
      </c>
      <c r="AG68">
        <f>HOLDS!O75*HOLDS!$E75</f>
        <v>0</v>
      </c>
      <c r="AH68">
        <f>HOLDS!P75*HOLDS!$E75</f>
        <v>0</v>
      </c>
      <c r="AI68">
        <f>HOLDS!Q75*HOLDS!$E75</f>
        <v>0</v>
      </c>
      <c r="AJ68">
        <f>HOLDS!R75*HOLDS!$E75</f>
        <v>0</v>
      </c>
      <c r="AK68">
        <f>HOLDS!S75*HOLDS!$E75</f>
        <v>0</v>
      </c>
      <c r="AL68">
        <f>HOLDS!T75*HOLDS!$E75</f>
        <v>0</v>
      </c>
      <c r="AM68">
        <f>HOLDS!U75*HOLDS!$E75</f>
        <v>0</v>
      </c>
      <c r="AN68">
        <f>HOLDS!V75*HOLDS!$E75</f>
        <v>0</v>
      </c>
      <c r="AO68">
        <f>HOLDS!W75*HOLDS!$E75</f>
        <v>0</v>
      </c>
      <c r="AR68">
        <f>SUM(HOLDS!G75:W75)*Datenbank!AA69</f>
        <v>0</v>
      </c>
      <c r="AS68">
        <f>SUM(HOLDS!G75:W75)*Datenbank!AC69</f>
        <v>0</v>
      </c>
      <c r="AV68">
        <f>SUM(HOLDS!G75:W75)*Datenbank!AF69</f>
        <v>0</v>
      </c>
    </row>
    <row r="69" spans="2:48" ht="19.5" thickBot="1" x14ac:dyDescent="0.35">
      <c r="B69" t="str">
        <f>PROPER(VLOOKUP(C69,Datenbank!B:AI,26,FALSE))</f>
        <v>46,41</v>
      </c>
      <c r="C69" s="55" t="s">
        <v>84</v>
      </c>
      <c r="D69" s="50" t="str">
        <f>PROPER(VLOOKUP(C69,Datenbank!B:C,2,FALSE))</f>
        <v>Fomes Crimps</v>
      </c>
      <c r="E69" s="1">
        <f>SUM(HOLDS!G76:W76)</f>
        <v>0</v>
      </c>
      <c r="F69" s="5">
        <f>$E69*Datenbank!H70</f>
        <v>0</v>
      </c>
      <c r="G69" s="5">
        <f>$E69*Datenbank!I70</f>
        <v>0</v>
      </c>
      <c r="H69" s="5">
        <f>$E69*Datenbank!J70</f>
        <v>0</v>
      </c>
      <c r="I69" s="5">
        <f>$E69*Datenbank!K70</f>
        <v>0</v>
      </c>
      <c r="J69" s="5">
        <f>$E69*Datenbank!L70</f>
        <v>0</v>
      </c>
      <c r="K69" s="5">
        <f>$E69*Datenbank!M70</f>
        <v>0</v>
      </c>
      <c r="L69" s="5">
        <f>$E69*Datenbank!N70</f>
        <v>0</v>
      </c>
      <c r="M69" s="5">
        <f>$E69*Datenbank!O70</f>
        <v>0</v>
      </c>
      <c r="N69" s="5">
        <f>$E69*Datenbank!P70</f>
        <v>0</v>
      </c>
      <c r="O69" s="5">
        <f>$E69*Datenbank!Q70</f>
        <v>0</v>
      </c>
      <c r="P69" s="5">
        <f>$E69*Datenbank!R70</f>
        <v>0</v>
      </c>
      <c r="Q69" s="5">
        <f>$E69*Datenbank!S70</f>
        <v>0</v>
      </c>
      <c r="R69" s="5">
        <f>$E69*Datenbank!T70</f>
        <v>0</v>
      </c>
      <c r="S69" s="5">
        <f>$E69*Datenbank!U70</f>
        <v>0</v>
      </c>
      <c r="T69" s="5">
        <f>$E69*Datenbank!V70</f>
        <v>0</v>
      </c>
      <c r="U69" s="5">
        <f>$E69*Datenbank!W70</f>
        <v>0</v>
      </c>
      <c r="V69" s="5">
        <f>$E69*Datenbank!X70</f>
        <v>0</v>
      </c>
      <c r="Y69">
        <f>HOLDS!G76*HOLDS!$E76</f>
        <v>0</v>
      </c>
      <c r="Z69">
        <f>HOLDS!H76*HOLDS!$E76</f>
        <v>0</v>
      </c>
      <c r="AA69">
        <f>HOLDS!I76*HOLDS!$E76</f>
        <v>0</v>
      </c>
      <c r="AB69">
        <f>HOLDS!J76*HOLDS!$E76</f>
        <v>0</v>
      </c>
      <c r="AC69">
        <f>HOLDS!K76*HOLDS!$E76</f>
        <v>0</v>
      </c>
      <c r="AD69">
        <f>HOLDS!L76*HOLDS!$E76</f>
        <v>0</v>
      </c>
      <c r="AE69">
        <f>HOLDS!M76*HOLDS!$E76</f>
        <v>0</v>
      </c>
      <c r="AF69">
        <f>HOLDS!N76*HOLDS!$E76</f>
        <v>0</v>
      </c>
      <c r="AG69">
        <f>HOLDS!O76*HOLDS!$E76</f>
        <v>0</v>
      </c>
      <c r="AH69">
        <f>HOLDS!P76*HOLDS!$E76</f>
        <v>0</v>
      </c>
      <c r="AI69">
        <f>HOLDS!Q76*HOLDS!$E76</f>
        <v>0</v>
      </c>
      <c r="AJ69">
        <f>HOLDS!R76*HOLDS!$E76</f>
        <v>0</v>
      </c>
      <c r="AK69">
        <f>HOLDS!S76*HOLDS!$E76</f>
        <v>0</v>
      </c>
      <c r="AL69">
        <f>HOLDS!T76*HOLDS!$E76</f>
        <v>0</v>
      </c>
      <c r="AM69">
        <f>HOLDS!U76*HOLDS!$E76</f>
        <v>0</v>
      </c>
      <c r="AN69">
        <f>HOLDS!V76*HOLDS!$E76</f>
        <v>0</v>
      </c>
      <c r="AO69">
        <f>HOLDS!W76*HOLDS!$E76</f>
        <v>0</v>
      </c>
      <c r="AR69">
        <f>SUM(HOLDS!G76:W76)*Datenbank!AA70</f>
        <v>0</v>
      </c>
      <c r="AS69">
        <f>SUM(HOLDS!G76:W76)*Datenbank!AC70</f>
        <v>0</v>
      </c>
      <c r="AV69">
        <f>SUM(HOLDS!G76:W76)*Datenbank!AF70</f>
        <v>0</v>
      </c>
    </row>
    <row r="70" spans="2:48" ht="19.5" thickBot="1" x14ac:dyDescent="0.35">
      <c r="B70" t="str">
        <f>PROPER(VLOOKUP(C70,Datenbank!B:AI,26,FALSE))</f>
        <v>86,87</v>
      </c>
      <c r="C70" s="55" t="s">
        <v>85</v>
      </c>
      <c r="D70" s="50" t="str">
        <f>PROPER(VLOOKUP(C70,Datenbank!B:C,2,FALSE))</f>
        <v>Fomes Small Jugs</v>
      </c>
      <c r="E70" s="1">
        <f>SUM(HOLDS!G77:W77)</f>
        <v>0</v>
      </c>
      <c r="F70" s="5">
        <f>$E70*Datenbank!H71</f>
        <v>0</v>
      </c>
      <c r="G70" s="5">
        <f>$E70*Datenbank!I71</f>
        <v>0</v>
      </c>
      <c r="H70" s="5">
        <f>$E70*Datenbank!J71</f>
        <v>0</v>
      </c>
      <c r="I70" s="5">
        <f>$E70*Datenbank!K71</f>
        <v>0</v>
      </c>
      <c r="J70" s="5">
        <f>$E70*Datenbank!L71</f>
        <v>0</v>
      </c>
      <c r="K70" s="5">
        <f>$E70*Datenbank!M71</f>
        <v>0</v>
      </c>
      <c r="L70" s="5">
        <f>$E70*Datenbank!N71</f>
        <v>0</v>
      </c>
      <c r="M70" s="5">
        <f>$E70*Datenbank!O71</f>
        <v>0</v>
      </c>
      <c r="N70" s="5">
        <f>$E70*Datenbank!P71</f>
        <v>0</v>
      </c>
      <c r="O70" s="5">
        <f>$E70*Datenbank!Q71</f>
        <v>0</v>
      </c>
      <c r="P70" s="5">
        <f>$E70*Datenbank!R71</f>
        <v>0</v>
      </c>
      <c r="Q70" s="5">
        <f>$E70*Datenbank!S71</f>
        <v>0</v>
      </c>
      <c r="R70" s="5">
        <f>$E70*Datenbank!T71</f>
        <v>0</v>
      </c>
      <c r="S70" s="5">
        <f>$E70*Datenbank!U71</f>
        <v>0</v>
      </c>
      <c r="T70" s="5">
        <f>$E70*Datenbank!V71</f>
        <v>0</v>
      </c>
      <c r="U70" s="5">
        <f>$E70*Datenbank!W71</f>
        <v>0</v>
      </c>
      <c r="V70" s="5">
        <f>$E70*Datenbank!X71</f>
        <v>0</v>
      </c>
      <c r="Y70">
        <f>HOLDS!G77*HOLDS!$E77</f>
        <v>0</v>
      </c>
      <c r="Z70">
        <f>HOLDS!H77*HOLDS!$E77</f>
        <v>0</v>
      </c>
      <c r="AA70">
        <f>HOLDS!I77*HOLDS!$E77</f>
        <v>0</v>
      </c>
      <c r="AB70">
        <f>HOLDS!J77*HOLDS!$E77</f>
        <v>0</v>
      </c>
      <c r="AC70">
        <f>HOLDS!K77*HOLDS!$E77</f>
        <v>0</v>
      </c>
      <c r="AD70">
        <f>HOLDS!L77*HOLDS!$E77</f>
        <v>0</v>
      </c>
      <c r="AE70">
        <f>HOLDS!M77*HOLDS!$E77</f>
        <v>0</v>
      </c>
      <c r="AF70">
        <f>HOLDS!N77*HOLDS!$E77</f>
        <v>0</v>
      </c>
      <c r="AG70">
        <f>HOLDS!O77*HOLDS!$E77</f>
        <v>0</v>
      </c>
      <c r="AH70">
        <f>HOLDS!P77*HOLDS!$E77</f>
        <v>0</v>
      </c>
      <c r="AI70">
        <f>HOLDS!Q77*HOLDS!$E77</f>
        <v>0</v>
      </c>
      <c r="AJ70">
        <f>HOLDS!R77*HOLDS!$E77</f>
        <v>0</v>
      </c>
      <c r="AK70">
        <f>HOLDS!S77*HOLDS!$E77</f>
        <v>0</v>
      </c>
      <c r="AL70">
        <f>HOLDS!T77*HOLDS!$E77</f>
        <v>0</v>
      </c>
      <c r="AM70">
        <f>HOLDS!U77*HOLDS!$E77</f>
        <v>0</v>
      </c>
      <c r="AN70">
        <f>HOLDS!V77*HOLDS!$E77</f>
        <v>0</v>
      </c>
      <c r="AO70">
        <f>HOLDS!W77*HOLDS!$E77</f>
        <v>0</v>
      </c>
      <c r="AR70">
        <f>SUM(HOLDS!G77:W77)*Datenbank!AA71</f>
        <v>0</v>
      </c>
      <c r="AS70">
        <f>SUM(HOLDS!G77:W77)*Datenbank!AC71</f>
        <v>0</v>
      </c>
      <c r="AV70">
        <f>SUM(HOLDS!G77:W77)*Datenbank!AF71</f>
        <v>0</v>
      </c>
    </row>
    <row r="71" spans="2:48" ht="19.5" thickBot="1" x14ac:dyDescent="0.35">
      <c r="B71" t="str">
        <f>PROPER(VLOOKUP(C71,Datenbank!B:AI,26,FALSE))</f>
        <v>114,24</v>
      </c>
      <c r="C71" s="55" t="s">
        <v>86</v>
      </c>
      <c r="D71" s="50" t="str">
        <f>PROPER(VLOOKUP(C71,Datenbank!B:C,2,FALSE))</f>
        <v>Fomes Medium Jugs</v>
      </c>
      <c r="E71" s="1">
        <f>SUM(HOLDS!G78:W78)</f>
        <v>0</v>
      </c>
      <c r="F71" s="5">
        <f>$E71*Datenbank!H72</f>
        <v>0</v>
      </c>
      <c r="G71" s="5">
        <f>$E71*Datenbank!I72</f>
        <v>0</v>
      </c>
      <c r="H71" s="5">
        <f>$E71*Datenbank!J72</f>
        <v>0</v>
      </c>
      <c r="I71" s="5">
        <f>$E71*Datenbank!K72</f>
        <v>0</v>
      </c>
      <c r="J71" s="5">
        <f>$E71*Datenbank!L72</f>
        <v>0</v>
      </c>
      <c r="K71" s="5">
        <f>$E71*Datenbank!M72</f>
        <v>0</v>
      </c>
      <c r="L71" s="5">
        <f>$E71*Datenbank!N72</f>
        <v>0</v>
      </c>
      <c r="M71" s="5">
        <f>$E71*Datenbank!O72</f>
        <v>0</v>
      </c>
      <c r="N71" s="5">
        <f>$E71*Datenbank!P72</f>
        <v>0</v>
      </c>
      <c r="O71" s="5">
        <f>$E71*Datenbank!Q72</f>
        <v>0</v>
      </c>
      <c r="P71" s="5">
        <f>$E71*Datenbank!R72</f>
        <v>0</v>
      </c>
      <c r="Q71" s="5">
        <f>$E71*Datenbank!S72</f>
        <v>0</v>
      </c>
      <c r="R71" s="5">
        <f>$E71*Datenbank!T72</f>
        <v>0</v>
      </c>
      <c r="S71" s="5">
        <f>$E71*Datenbank!U72</f>
        <v>0</v>
      </c>
      <c r="T71" s="5">
        <f>$E71*Datenbank!V72</f>
        <v>0</v>
      </c>
      <c r="U71" s="5">
        <f>$E71*Datenbank!W72</f>
        <v>0</v>
      </c>
      <c r="V71" s="5">
        <f>$E71*Datenbank!X72</f>
        <v>0</v>
      </c>
      <c r="Y71">
        <f>HOLDS!G78*HOLDS!$E78</f>
        <v>0</v>
      </c>
      <c r="Z71">
        <f>HOLDS!H78*HOLDS!$E78</f>
        <v>0</v>
      </c>
      <c r="AA71">
        <f>HOLDS!I78*HOLDS!$E78</f>
        <v>0</v>
      </c>
      <c r="AB71">
        <f>HOLDS!J78*HOLDS!$E78</f>
        <v>0</v>
      </c>
      <c r="AC71">
        <f>HOLDS!K78*HOLDS!$E78</f>
        <v>0</v>
      </c>
      <c r="AD71">
        <f>HOLDS!L78*HOLDS!$E78</f>
        <v>0</v>
      </c>
      <c r="AE71">
        <f>HOLDS!M78*HOLDS!$E78</f>
        <v>0</v>
      </c>
      <c r="AF71">
        <f>HOLDS!N78*HOLDS!$E78</f>
        <v>0</v>
      </c>
      <c r="AG71">
        <f>HOLDS!O78*HOLDS!$E78</f>
        <v>0</v>
      </c>
      <c r="AH71">
        <f>HOLDS!P78*HOLDS!$E78</f>
        <v>0</v>
      </c>
      <c r="AI71">
        <f>HOLDS!Q78*HOLDS!$E78</f>
        <v>0</v>
      </c>
      <c r="AJ71">
        <f>HOLDS!R78*HOLDS!$E78</f>
        <v>0</v>
      </c>
      <c r="AK71">
        <f>HOLDS!S78*HOLDS!$E78</f>
        <v>0</v>
      </c>
      <c r="AL71">
        <f>HOLDS!T78*HOLDS!$E78</f>
        <v>0</v>
      </c>
      <c r="AM71">
        <f>HOLDS!U78*HOLDS!$E78</f>
        <v>0</v>
      </c>
      <c r="AN71">
        <f>HOLDS!V78*HOLDS!$E78</f>
        <v>0</v>
      </c>
      <c r="AO71">
        <f>HOLDS!W78*HOLDS!$E78</f>
        <v>0</v>
      </c>
      <c r="AR71">
        <f>SUM(HOLDS!G78:W78)*Datenbank!AA72</f>
        <v>0</v>
      </c>
      <c r="AS71">
        <f>SUM(HOLDS!G78:W78)*Datenbank!AC72</f>
        <v>0</v>
      </c>
      <c r="AV71">
        <f>SUM(HOLDS!G78:W78)*Datenbank!AF72</f>
        <v>0</v>
      </c>
    </row>
    <row r="72" spans="2:48" ht="19.5" thickBot="1" x14ac:dyDescent="0.35">
      <c r="B72" t="str">
        <f>PROPER(VLOOKUP(C72,Datenbank!B:AI,26,FALSE))</f>
        <v>130,9</v>
      </c>
      <c r="C72" s="55" t="s">
        <v>33</v>
      </c>
      <c r="D72" s="50" t="str">
        <f>PROPER(VLOOKUP(C72,Datenbank!B:C,2,FALSE))</f>
        <v>Fomes Big Jugs 1</v>
      </c>
      <c r="E72" s="1">
        <f>SUM(HOLDS!G79:W79)</f>
        <v>0</v>
      </c>
      <c r="F72" s="5">
        <f>$E72*Datenbank!H73</f>
        <v>0</v>
      </c>
      <c r="G72" s="5">
        <f>$E72*Datenbank!I73</f>
        <v>0</v>
      </c>
      <c r="H72" s="5">
        <f>$E72*Datenbank!J73</f>
        <v>0</v>
      </c>
      <c r="I72" s="5">
        <f>$E72*Datenbank!K73</f>
        <v>0</v>
      </c>
      <c r="J72" s="5">
        <f>$E72*Datenbank!L73</f>
        <v>0</v>
      </c>
      <c r="K72" s="5">
        <f>$E72*Datenbank!M73</f>
        <v>0</v>
      </c>
      <c r="L72" s="5">
        <f>$E72*Datenbank!N73</f>
        <v>0</v>
      </c>
      <c r="M72" s="5">
        <f>$E72*Datenbank!O73</f>
        <v>0</v>
      </c>
      <c r="N72" s="5">
        <f>$E72*Datenbank!P73</f>
        <v>0</v>
      </c>
      <c r="O72" s="5">
        <f>$E72*Datenbank!Q73</f>
        <v>0</v>
      </c>
      <c r="P72" s="5">
        <f>$E72*Datenbank!R73</f>
        <v>0</v>
      </c>
      <c r="Q72" s="5">
        <f>$E72*Datenbank!S73</f>
        <v>0</v>
      </c>
      <c r="R72" s="5">
        <f>$E72*Datenbank!T73</f>
        <v>0</v>
      </c>
      <c r="S72" s="5">
        <f>$E72*Datenbank!U73</f>
        <v>0</v>
      </c>
      <c r="T72" s="5">
        <f>$E72*Datenbank!V73</f>
        <v>0</v>
      </c>
      <c r="U72" s="5">
        <f>$E72*Datenbank!W73</f>
        <v>0</v>
      </c>
      <c r="V72" s="5">
        <f>$E72*Datenbank!X73</f>
        <v>0</v>
      </c>
      <c r="Y72">
        <f>HOLDS!G79*HOLDS!$E79</f>
        <v>0</v>
      </c>
      <c r="Z72">
        <f>HOLDS!H79*HOLDS!$E79</f>
        <v>0</v>
      </c>
      <c r="AA72">
        <f>HOLDS!I79*HOLDS!$E79</f>
        <v>0</v>
      </c>
      <c r="AB72">
        <f>HOLDS!J79*HOLDS!$E79</f>
        <v>0</v>
      </c>
      <c r="AC72">
        <f>HOLDS!K79*HOLDS!$E79</f>
        <v>0</v>
      </c>
      <c r="AD72">
        <f>HOLDS!L79*HOLDS!$E79</f>
        <v>0</v>
      </c>
      <c r="AE72">
        <f>HOLDS!M79*HOLDS!$E79</f>
        <v>0</v>
      </c>
      <c r="AF72">
        <f>HOLDS!N79*HOLDS!$E79</f>
        <v>0</v>
      </c>
      <c r="AG72">
        <f>HOLDS!O79*HOLDS!$E79</f>
        <v>0</v>
      </c>
      <c r="AH72">
        <f>HOLDS!P79*HOLDS!$E79</f>
        <v>0</v>
      </c>
      <c r="AI72">
        <f>HOLDS!Q79*HOLDS!$E79</f>
        <v>0</v>
      </c>
      <c r="AJ72">
        <f>HOLDS!R79*HOLDS!$E79</f>
        <v>0</v>
      </c>
      <c r="AK72">
        <f>HOLDS!S79*HOLDS!$E79</f>
        <v>0</v>
      </c>
      <c r="AL72">
        <f>HOLDS!T79*HOLDS!$E79</f>
        <v>0</v>
      </c>
      <c r="AM72">
        <f>HOLDS!U79*HOLDS!$E79</f>
        <v>0</v>
      </c>
      <c r="AN72">
        <f>HOLDS!V79*HOLDS!$E79</f>
        <v>0</v>
      </c>
      <c r="AO72">
        <f>HOLDS!W79*HOLDS!$E79</f>
        <v>0</v>
      </c>
      <c r="AR72">
        <f>SUM(HOLDS!G79:W79)*Datenbank!AA73</f>
        <v>0</v>
      </c>
      <c r="AS72">
        <f>SUM(HOLDS!G79:W79)*Datenbank!AC73</f>
        <v>0</v>
      </c>
      <c r="AV72">
        <f>SUM(HOLDS!G79:W79)*Datenbank!AF73</f>
        <v>0</v>
      </c>
    </row>
    <row r="73" spans="2:48" ht="19.5" thickBot="1" x14ac:dyDescent="0.35">
      <c r="B73" t="str">
        <f>PROPER(VLOOKUP(C73,Datenbank!B:AI,26,FALSE))</f>
        <v>179,69</v>
      </c>
      <c r="C73" s="55" t="s">
        <v>34</v>
      </c>
      <c r="D73" s="50" t="str">
        <f>PROPER(VLOOKUP(C73,Datenbank!B:C,2,FALSE))</f>
        <v>Fomes Big Jugs 2</v>
      </c>
      <c r="E73" s="1">
        <f>SUM(HOLDS!G80:W80)</f>
        <v>0</v>
      </c>
      <c r="F73" s="5">
        <f>$E73*Datenbank!H74</f>
        <v>0</v>
      </c>
      <c r="G73" s="5">
        <f>$E73*Datenbank!I74</f>
        <v>0</v>
      </c>
      <c r="H73" s="5">
        <f>$E73*Datenbank!J74</f>
        <v>0</v>
      </c>
      <c r="I73" s="5">
        <f>$E73*Datenbank!K74</f>
        <v>0</v>
      </c>
      <c r="J73" s="5">
        <f>$E73*Datenbank!L74</f>
        <v>0</v>
      </c>
      <c r="K73" s="5">
        <f>$E73*Datenbank!M74</f>
        <v>0</v>
      </c>
      <c r="L73" s="5">
        <f>$E73*Datenbank!N74</f>
        <v>0</v>
      </c>
      <c r="M73" s="5">
        <f>$E73*Datenbank!O74</f>
        <v>0</v>
      </c>
      <c r="N73" s="5">
        <f>$E73*Datenbank!P74</f>
        <v>0</v>
      </c>
      <c r="O73" s="5">
        <f>$E73*Datenbank!Q74</f>
        <v>0</v>
      </c>
      <c r="P73" s="5">
        <f>$E73*Datenbank!R74</f>
        <v>0</v>
      </c>
      <c r="Q73" s="5">
        <f>$E73*Datenbank!S74</f>
        <v>0</v>
      </c>
      <c r="R73" s="5">
        <f>$E73*Datenbank!T74</f>
        <v>0</v>
      </c>
      <c r="S73" s="5">
        <f>$E73*Datenbank!U74</f>
        <v>0</v>
      </c>
      <c r="T73" s="5">
        <f>$E73*Datenbank!V74</f>
        <v>0</v>
      </c>
      <c r="U73" s="5">
        <f>$E73*Datenbank!W74</f>
        <v>0</v>
      </c>
      <c r="V73" s="5">
        <f>$E73*Datenbank!X74</f>
        <v>0</v>
      </c>
      <c r="Y73">
        <f>HOLDS!G80*HOLDS!$E80</f>
        <v>0</v>
      </c>
      <c r="Z73">
        <f>HOLDS!H80*HOLDS!$E80</f>
        <v>0</v>
      </c>
      <c r="AA73">
        <f>HOLDS!I80*HOLDS!$E80</f>
        <v>0</v>
      </c>
      <c r="AB73">
        <f>HOLDS!J80*HOLDS!$E80</f>
        <v>0</v>
      </c>
      <c r="AC73">
        <f>HOLDS!K80*HOLDS!$E80</f>
        <v>0</v>
      </c>
      <c r="AD73">
        <f>HOLDS!L80*HOLDS!$E80</f>
        <v>0</v>
      </c>
      <c r="AE73">
        <f>HOLDS!M80*HOLDS!$E80</f>
        <v>0</v>
      </c>
      <c r="AF73">
        <f>HOLDS!N80*HOLDS!$E80</f>
        <v>0</v>
      </c>
      <c r="AG73">
        <f>HOLDS!O80*HOLDS!$E80</f>
        <v>0</v>
      </c>
      <c r="AH73">
        <f>HOLDS!P80*HOLDS!$E80</f>
        <v>0</v>
      </c>
      <c r="AI73">
        <f>HOLDS!Q80*HOLDS!$E80</f>
        <v>0</v>
      </c>
      <c r="AJ73">
        <f>HOLDS!R80*HOLDS!$E80</f>
        <v>0</v>
      </c>
      <c r="AK73">
        <f>HOLDS!S80*HOLDS!$E80</f>
        <v>0</v>
      </c>
      <c r="AL73">
        <f>HOLDS!T80*HOLDS!$E80</f>
        <v>0</v>
      </c>
      <c r="AM73">
        <f>HOLDS!U80*HOLDS!$E80</f>
        <v>0</v>
      </c>
      <c r="AN73">
        <f>HOLDS!V80*HOLDS!$E80</f>
        <v>0</v>
      </c>
      <c r="AO73">
        <f>HOLDS!W80*HOLDS!$E80</f>
        <v>0</v>
      </c>
      <c r="AR73">
        <f>SUM(HOLDS!G80:W80)*Datenbank!AA74</f>
        <v>0</v>
      </c>
      <c r="AS73">
        <f>SUM(HOLDS!G80:W80)*Datenbank!AC74</f>
        <v>0</v>
      </c>
      <c r="AV73">
        <f>SUM(HOLDS!G80:W80)*Datenbank!AF74</f>
        <v>0</v>
      </c>
    </row>
    <row r="74" spans="2:48" ht="19.5" thickBot="1" x14ac:dyDescent="0.35">
      <c r="B74" t="str">
        <f>PROPER(VLOOKUP(C74,Datenbank!B:AI,26,FALSE))</f>
        <v>292,74</v>
      </c>
      <c r="C74" s="55" t="s">
        <v>74</v>
      </c>
      <c r="D74" s="50" t="str">
        <f>PROPER(VLOOKUP(C74,Datenbank!B:C,2,FALSE))</f>
        <v>Fomes Pigs</v>
      </c>
      <c r="E74" s="1">
        <f>SUM(HOLDS!G81:W81)</f>
        <v>0</v>
      </c>
      <c r="F74" s="5">
        <f>$E74*Datenbank!H75</f>
        <v>0</v>
      </c>
      <c r="G74" s="5">
        <f>$E74*Datenbank!I75</f>
        <v>0</v>
      </c>
      <c r="H74" s="5">
        <f>$E74*Datenbank!J75</f>
        <v>0</v>
      </c>
      <c r="I74" s="5">
        <f>$E74*Datenbank!K75</f>
        <v>0</v>
      </c>
      <c r="J74" s="5">
        <f>$E74*Datenbank!L75</f>
        <v>0</v>
      </c>
      <c r="K74" s="5">
        <f>$E74*Datenbank!M75</f>
        <v>0</v>
      </c>
      <c r="L74" s="5">
        <f>$E74*Datenbank!N75</f>
        <v>0</v>
      </c>
      <c r="M74" s="5">
        <f>$E74*Datenbank!O75</f>
        <v>0</v>
      </c>
      <c r="N74" s="5">
        <f>$E74*Datenbank!P75</f>
        <v>0</v>
      </c>
      <c r="O74" s="5">
        <f>$E74*Datenbank!Q75</f>
        <v>0</v>
      </c>
      <c r="P74" s="5">
        <f>$E74*Datenbank!R75</f>
        <v>0</v>
      </c>
      <c r="Q74" s="5">
        <f>$E74*Datenbank!S75</f>
        <v>0</v>
      </c>
      <c r="R74" s="5">
        <f>$E74*Datenbank!T75</f>
        <v>0</v>
      </c>
      <c r="S74" s="5">
        <f>$E74*Datenbank!U75</f>
        <v>0</v>
      </c>
      <c r="T74" s="5">
        <f>$E74*Datenbank!V75</f>
        <v>0</v>
      </c>
      <c r="U74" s="5">
        <f>$E74*Datenbank!W75</f>
        <v>0</v>
      </c>
      <c r="V74" s="5">
        <f>$E74*Datenbank!X75</f>
        <v>0</v>
      </c>
      <c r="Y74">
        <f>HOLDS!G81*HOLDS!$E81</f>
        <v>0</v>
      </c>
      <c r="Z74">
        <f>HOLDS!H81*HOLDS!$E81</f>
        <v>0</v>
      </c>
      <c r="AA74">
        <f>HOLDS!I81*HOLDS!$E81</f>
        <v>0</v>
      </c>
      <c r="AB74">
        <f>HOLDS!J81*HOLDS!$E81</f>
        <v>0</v>
      </c>
      <c r="AC74">
        <f>HOLDS!K81*HOLDS!$E81</f>
        <v>0</v>
      </c>
      <c r="AD74">
        <f>HOLDS!L81*HOLDS!$E81</f>
        <v>0</v>
      </c>
      <c r="AE74">
        <f>HOLDS!M81*HOLDS!$E81</f>
        <v>0</v>
      </c>
      <c r="AF74">
        <f>HOLDS!N81*HOLDS!$E81</f>
        <v>0</v>
      </c>
      <c r="AG74">
        <f>HOLDS!O81*HOLDS!$E81</f>
        <v>0</v>
      </c>
      <c r="AH74">
        <f>HOLDS!P81*HOLDS!$E81</f>
        <v>0</v>
      </c>
      <c r="AI74">
        <f>HOLDS!Q81*HOLDS!$E81</f>
        <v>0</v>
      </c>
      <c r="AJ74">
        <f>HOLDS!R81*HOLDS!$E81</f>
        <v>0</v>
      </c>
      <c r="AK74">
        <f>HOLDS!S81*HOLDS!$E81</f>
        <v>0</v>
      </c>
      <c r="AL74">
        <f>HOLDS!T81*HOLDS!$E81</f>
        <v>0</v>
      </c>
      <c r="AM74">
        <f>HOLDS!U81*HOLDS!$E81</f>
        <v>0</v>
      </c>
      <c r="AN74">
        <f>HOLDS!V81*HOLDS!$E81</f>
        <v>0</v>
      </c>
      <c r="AO74">
        <f>HOLDS!W81*HOLDS!$E81</f>
        <v>0</v>
      </c>
      <c r="AR74">
        <f>SUM(HOLDS!G81:W81)*Datenbank!AA75</f>
        <v>0</v>
      </c>
      <c r="AS74">
        <f>SUM(HOLDS!G81:W81)*Datenbank!AC75</f>
        <v>0</v>
      </c>
      <c r="AV74">
        <f>SUM(HOLDS!G81:W81)*Datenbank!AF75</f>
        <v>0</v>
      </c>
    </row>
    <row r="75" spans="2:48" ht="19.5" thickBot="1" x14ac:dyDescent="0.35">
      <c r="B75" t="str">
        <f>PROPER(VLOOKUP(C75,Datenbank!B:AI,26,FALSE))</f>
        <v>163,03</v>
      </c>
      <c r="C75" s="55" t="s">
        <v>93</v>
      </c>
      <c r="D75" s="50" t="str">
        <f>PROPER(VLOOKUP(C75,Datenbank!B:C,2,FALSE))</f>
        <v>Rain Forest 1</v>
      </c>
      <c r="E75" s="1">
        <f>SUM(HOLDS!G82:W82)</f>
        <v>0</v>
      </c>
      <c r="F75" s="5">
        <f>$E75*Datenbank!H76</f>
        <v>0</v>
      </c>
      <c r="G75" s="5">
        <f>$E75*Datenbank!I76</f>
        <v>0</v>
      </c>
      <c r="H75" s="5">
        <f>$E75*Datenbank!J76</f>
        <v>0</v>
      </c>
      <c r="I75" s="5">
        <f>$E75*Datenbank!K76</f>
        <v>0</v>
      </c>
      <c r="J75" s="5">
        <f>$E75*Datenbank!L76</f>
        <v>0</v>
      </c>
      <c r="K75" s="5">
        <f>$E75*Datenbank!M76</f>
        <v>0</v>
      </c>
      <c r="L75" s="5">
        <f>$E75*Datenbank!N76</f>
        <v>0</v>
      </c>
      <c r="M75" s="5">
        <f>$E75*Datenbank!O76</f>
        <v>0</v>
      </c>
      <c r="N75" s="5">
        <f>$E75*Datenbank!P76</f>
        <v>0</v>
      </c>
      <c r="O75" s="5">
        <f>$E75*Datenbank!Q76</f>
        <v>0</v>
      </c>
      <c r="P75" s="5">
        <f>$E75*Datenbank!R76</f>
        <v>0</v>
      </c>
      <c r="Q75" s="5">
        <f>$E75*Datenbank!S76</f>
        <v>0</v>
      </c>
      <c r="R75" s="5">
        <f>$E75*Datenbank!T76</f>
        <v>0</v>
      </c>
      <c r="S75" s="5">
        <f>$E75*Datenbank!U76</f>
        <v>0</v>
      </c>
      <c r="T75" s="5">
        <f>$E75*Datenbank!V76</f>
        <v>0</v>
      </c>
      <c r="U75" s="5">
        <f>$E75*Datenbank!W76</f>
        <v>0</v>
      </c>
      <c r="V75" s="5">
        <f>$E75*Datenbank!X76</f>
        <v>0</v>
      </c>
      <c r="Y75">
        <f>HOLDS!G82*HOLDS!$E82</f>
        <v>0</v>
      </c>
      <c r="Z75">
        <f>HOLDS!H82*HOLDS!$E82</f>
        <v>0</v>
      </c>
      <c r="AA75">
        <f>HOLDS!I82*HOLDS!$E82</f>
        <v>0</v>
      </c>
      <c r="AB75">
        <f>HOLDS!J82*HOLDS!$E82</f>
        <v>0</v>
      </c>
      <c r="AC75">
        <f>HOLDS!K82*HOLDS!$E82</f>
        <v>0</v>
      </c>
      <c r="AD75">
        <f>HOLDS!L82*HOLDS!$E82</f>
        <v>0</v>
      </c>
      <c r="AE75">
        <f>HOLDS!M82*HOLDS!$E82</f>
        <v>0</v>
      </c>
      <c r="AF75">
        <f>HOLDS!N82*HOLDS!$E82</f>
        <v>0</v>
      </c>
      <c r="AG75">
        <f>HOLDS!O82*HOLDS!$E82</f>
        <v>0</v>
      </c>
      <c r="AH75">
        <f>HOLDS!P82*HOLDS!$E82</f>
        <v>0</v>
      </c>
      <c r="AI75">
        <f>HOLDS!Q82*HOLDS!$E82</f>
        <v>0</v>
      </c>
      <c r="AJ75">
        <f>HOLDS!R82*HOLDS!$E82</f>
        <v>0</v>
      </c>
      <c r="AK75">
        <f>HOLDS!S82*HOLDS!$E82</f>
        <v>0</v>
      </c>
      <c r="AL75">
        <f>HOLDS!T82*HOLDS!$E82</f>
        <v>0</v>
      </c>
      <c r="AM75">
        <f>HOLDS!U82*HOLDS!$E82</f>
        <v>0</v>
      </c>
      <c r="AN75">
        <f>HOLDS!V82*HOLDS!$E82</f>
        <v>0</v>
      </c>
      <c r="AO75">
        <f>HOLDS!W82*HOLDS!$E82</f>
        <v>0</v>
      </c>
      <c r="AR75">
        <f>SUM(HOLDS!G82:W82)*Datenbank!AA76</f>
        <v>0</v>
      </c>
      <c r="AS75">
        <f>SUM(HOLDS!G82:W82)*Datenbank!AC76</f>
        <v>0</v>
      </c>
      <c r="AV75">
        <f>SUM(HOLDS!G82:W82)*Datenbank!AF76</f>
        <v>0</v>
      </c>
    </row>
    <row r="76" spans="2:48" ht="19.5" thickBot="1" x14ac:dyDescent="0.35">
      <c r="B76" t="str">
        <f>PROPER(VLOOKUP(C76,Datenbank!B:AI,26,FALSE))</f>
        <v>233,24</v>
      </c>
      <c r="C76" s="55" t="s">
        <v>48</v>
      </c>
      <c r="D76" s="50" t="str">
        <f>PROPER(VLOOKUP(C76,Datenbank!B:C,2,FALSE))</f>
        <v>Rain Forest 2</v>
      </c>
      <c r="E76" s="1">
        <f>SUM(HOLDS!G83:W83)</f>
        <v>0</v>
      </c>
      <c r="F76" s="5">
        <f>$E76*Datenbank!H77</f>
        <v>0</v>
      </c>
      <c r="G76" s="5">
        <f>$E76*Datenbank!I77</f>
        <v>0</v>
      </c>
      <c r="H76" s="5">
        <f>$E76*Datenbank!J77</f>
        <v>0</v>
      </c>
      <c r="I76" s="5">
        <f>$E76*Datenbank!K77</f>
        <v>0</v>
      </c>
      <c r="J76" s="5">
        <f>$E76*Datenbank!L77</f>
        <v>0</v>
      </c>
      <c r="K76" s="5">
        <f>$E76*Datenbank!M77</f>
        <v>0</v>
      </c>
      <c r="L76" s="5">
        <f>$E76*Datenbank!N77</f>
        <v>0</v>
      </c>
      <c r="M76" s="5">
        <f>$E76*Datenbank!O77</f>
        <v>0</v>
      </c>
      <c r="N76" s="5">
        <f>$E76*Datenbank!P77</f>
        <v>0</v>
      </c>
      <c r="O76" s="5">
        <f>$E76*Datenbank!Q77</f>
        <v>0</v>
      </c>
      <c r="P76" s="5">
        <f>$E76*Datenbank!R77</f>
        <v>0</v>
      </c>
      <c r="Q76" s="5">
        <f>$E76*Datenbank!S77</f>
        <v>0</v>
      </c>
      <c r="R76" s="5">
        <f>$E76*Datenbank!T77</f>
        <v>0</v>
      </c>
      <c r="S76" s="5">
        <f>$E76*Datenbank!U77</f>
        <v>0</v>
      </c>
      <c r="T76" s="5">
        <f>$E76*Datenbank!V77</f>
        <v>0</v>
      </c>
      <c r="U76" s="5">
        <f>$E76*Datenbank!W77</f>
        <v>0</v>
      </c>
      <c r="V76" s="5">
        <f>$E76*Datenbank!X77</f>
        <v>0</v>
      </c>
      <c r="Y76">
        <f>HOLDS!G83*HOLDS!$E83</f>
        <v>0</v>
      </c>
      <c r="Z76">
        <f>HOLDS!H83*HOLDS!$E83</f>
        <v>0</v>
      </c>
      <c r="AA76">
        <f>HOLDS!I83*HOLDS!$E83</f>
        <v>0</v>
      </c>
      <c r="AB76">
        <f>HOLDS!J83*HOLDS!$E83</f>
        <v>0</v>
      </c>
      <c r="AC76">
        <f>HOLDS!K83*HOLDS!$E83</f>
        <v>0</v>
      </c>
      <c r="AD76">
        <f>HOLDS!L83*HOLDS!$E83</f>
        <v>0</v>
      </c>
      <c r="AE76">
        <f>HOLDS!M83*HOLDS!$E83</f>
        <v>0</v>
      </c>
      <c r="AF76">
        <f>HOLDS!N83*HOLDS!$E83</f>
        <v>0</v>
      </c>
      <c r="AG76">
        <f>HOLDS!O83*HOLDS!$E83</f>
        <v>0</v>
      </c>
      <c r="AH76">
        <f>HOLDS!P83*HOLDS!$E83</f>
        <v>0</v>
      </c>
      <c r="AI76">
        <f>HOLDS!Q83*HOLDS!$E83</f>
        <v>0</v>
      </c>
      <c r="AJ76">
        <f>HOLDS!R83*HOLDS!$E83</f>
        <v>0</v>
      </c>
      <c r="AK76">
        <f>HOLDS!S83*HOLDS!$E83</f>
        <v>0</v>
      </c>
      <c r="AL76">
        <f>HOLDS!T83*HOLDS!$E83</f>
        <v>0</v>
      </c>
      <c r="AM76">
        <f>HOLDS!U83*HOLDS!$E83</f>
        <v>0</v>
      </c>
      <c r="AN76">
        <f>HOLDS!V83*HOLDS!$E83</f>
        <v>0</v>
      </c>
      <c r="AO76">
        <f>HOLDS!W83*HOLDS!$E83</f>
        <v>0</v>
      </c>
      <c r="AR76">
        <f>SUM(HOLDS!G83:W83)*Datenbank!AA77</f>
        <v>0</v>
      </c>
      <c r="AS76">
        <f>SUM(HOLDS!G83:W83)*Datenbank!AC77</f>
        <v>0</v>
      </c>
      <c r="AV76">
        <f>SUM(HOLDS!G83:W83)*Datenbank!AF77</f>
        <v>0</v>
      </c>
    </row>
    <row r="77" spans="2:48" ht="19.5" thickBot="1" x14ac:dyDescent="0.35">
      <c r="B77" t="str">
        <f>PROPER(VLOOKUP(C77,Datenbank!B:AI,26,FALSE))</f>
        <v>103,53</v>
      </c>
      <c r="C77" s="55" t="s">
        <v>122</v>
      </c>
      <c r="D77" s="50" t="str">
        <f>PROPER(VLOOKUP(C77,Datenbank!B:C,2,FALSE))</f>
        <v>Rain Forest 3</v>
      </c>
      <c r="E77" s="1">
        <f>SUM(HOLDS!G84:W84)</f>
        <v>0</v>
      </c>
      <c r="F77" s="5">
        <f>$E77*Datenbank!H78</f>
        <v>0</v>
      </c>
      <c r="G77" s="5">
        <f>$E77*Datenbank!I78</f>
        <v>0</v>
      </c>
      <c r="H77" s="5">
        <f>$E77*Datenbank!J78</f>
        <v>0</v>
      </c>
      <c r="I77" s="5">
        <f>$E77*Datenbank!K78</f>
        <v>0</v>
      </c>
      <c r="J77" s="5">
        <f>$E77*Datenbank!L78</f>
        <v>0</v>
      </c>
      <c r="K77" s="5">
        <f>$E77*Datenbank!M78</f>
        <v>0</v>
      </c>
      <c r="L77" s="5">
        <f>$E77*Datenbank!N78</f>
        <v>0</v>
      </c>
      <c r="M77" s="5">
        <f>$E77*Datenbank!O78</f>
        <v>0</v>
      </c>
      <c r="N77" s="5">
        <f>$E77*Datenbank!P78</f>
        <v>0</v>
      </c>
      <c r="O77" s="5">
        <f>$E77*Datenbank!Q78</f>
        <v>0</v>
      </c>
      <c r="P77" s="5">
        <f>$E77*Datenbank!R78</f>
        <v>0</v>
      </c>
      <c r="Q77" s="5">
        <f>$E77*Datenbank!S78</f>
        <v>0</v>
      </c>
      <c r="R77" s="5">
        <f>$E77*Datenbank!T78</f>
        <v>0</v>
      </c>
      <c r="S77" s="5">
        <f>$E77*Datenbank!U78</f>
        <v>0</v>
      </c>
      <c r="T77" s="5">
        <f>$E77*Datenbank!V78</f>
        <v>0</v>
      </c>
      <c r="U77" s="5">
        <f>$E77*Datenbank!W78</f>
        <v>0</v>
      </c>
      <c r="V77" s="5">
        <f>$E77*Datenbank!X78</f>
        <v>0</v>
      </c>
      <c r="Y77">
        <f>HOLDS!G84*HOLDS!$E84</f>
        <v>0</v>
      </c>
      <c r="Z77">
        <f>HOLDS!H84*HOLDS!$E84</f>
        <v>0</v>
      </c>
      <c r="AA77">
        <f>HOLDS!I84*HOLDS!$E84</f>
        <v>0</v>
      </c>
      <c r="AB77">
        <f>HOLDS!J84*HOLDS!$E84</f>
        <v>0</v>
      </c>
      <c r="AC77">
        <f>HOLDS!K84*HOLDS!$E84</f>
        <v>0</v>
      </c>
      <c r="AD77">
        <f>HOLDS!L84*HOLDS!$E84</f>
        <v>0</v>
      </c>
      <c r="AE77">
        <f>HOLDS!M84*HOLDS!$E84</f>
        <v>0</v>
      </c>
      <c r="AF77">
        <f>HOLDS!N84*HOLDS!$E84</f>
        <v>0</v>
      </c>
      <c r="AG77">
        <f>HOLDS!O84*HOLDS!$E84</f>
        <v>0</v>
      </c>
      <c r="AH77">
        <f>HOLDS!P84*HOLDS!$E84</f>
        <v>0</v>
      </c>
      <c r="AI77">
        <f>HOLDS!Q84*HOLDS!$E84</f>
        <v>0</v>
      </c>
      <c r="AJ77">
        <f>HOLDS!R84*HOLDS!$E84</f>
        <v>0</v>
      </c>
      <c r="AK77">
        <f>HOLDS!S84*HOLDS!$E84</f>
        <v>0</v>
      </c>
      <c r="AL77">
        <f>HOLDS!T84*HOLDS!$E84</f>
        <v>0</v>
      </c>
      <c r="AM77">
        <f>HOLDS!U84*HOLDS!$E84</f>
        <v>0</v>
      </c>
      <c r="AN77">
        <f>HOLDS!V84*HOLDS!$E84</f>
        <v>0</v>
      </c>
      <c r="AO77">
        <f>HOLDS!W84*HOLDS!$E84</f>
        <v>0</v>
      </c>
      <c r="AR77">
        <f>SUM(HOLDS!G84:W84)*Datenbank!AA78</f>
        <v>0</v>
      </c>
      <c r="AS77">
        <f>SUM(HOLDS!G84:W84)*Datenbank!AC78</f>
        <v>0</v>
      </c>
      <c r="AV77">
        <f>SUM(HOLDS!G84:W84)*Datenbank!AF78</f>
        <v>0</v>
      </c>
    </row>
    <row r="78" spans="2:48" ht="19.5" thickBot="1" x14ac:dyDescent="0.35">
      <c r="B78" t="str">
        <f>PROPER(VLOOKUP(C78,Datenbank!B:AI,26,FALSE))</f>
        <v>78,54</v>
      </c>
      <c r="C78" s="55" t="s">
        <v>123</v>
      </c>
      <c r="D78" s="50" t="str">
        <f>PROPER(VLOOKUP(C78,Datenbank!B:C,2,FALSE))</f>
        <v>Rain Forest 4</v>
      </c>
      <c r="E78" s="1">
        <f>SUM(HOLDS!G85:W85)</f>
        <v>0</v>
      </c>
      <c r="F78" s="5">
        <f>$E78*Datenbank!H79</f>
        <v>0</v>
      </c>
      <c r="G78" s="5">
        <f>$E78*Datenbank!I79</f>
        <v>0</v>
      </c>
      <c r="H78" s="5">
        <f>$E78*Datenbank!J79</f>
        <v>0</v>
      </c>
      <c r="I78" s="5">
        <f>$E78*Datenbank!K79</f>
        <v>0</v>
      </c>
      <c r="J78" s="5">
        <f>$E78*Datenbank!L79</f>
        <v>0</v>
      </c>
      <c r="K78" s="5">
        <f>$E78*Datenbank!M79</f>
        <v>0</v>
      </c>
      <c r="L78" s="5">
        <f>$E78*Datenbank!N79</f>
        <v>0</v>
      </c>
      <c r="M78" s="5">
        <f>$E78*Datenbank!O79</f>
        <v>0</v>
      </c>
      <c r="N78" s="5">
        <f>$E78*Datenbank!P79</f>
        <v>0</v>
      </c>
      <c r="O78" s="5">
        <f>$E78*Datenbank!Q79</f>
        <v>0</v>
      </c>
      <c r="P78" s="5">
        <f>$E78*Datenbank!R79</f>
        <v>0</v>
      </c>
      <c r="Q78" s="5">
        <f>$E78*Datenbank!S79</f>
        <v>0</v>
      </c>
      <c r="R78" s="5">
        <f>$E78*Datenbank!T79</f>
        <v>0</v>
      </c>
      <c r="S78" s="5">
        <f>$E78*Datenbank!U79</f>
        <v>0</v>
      </c>
      <c r="T78" s="5">
        <f>$E78*Datenbank!V79</f>
        <v>0</v>
      </c>
      <c r="U78" s="5">
        <f>$E78*Datenbank!W79</f>
        <v>0</v>
      </c>
      <c r="V78" s="5">
        <f>$E78*Datenbank!X79</f>
        <v>0</v>
      </c>
      <c r="Y78">
        <f>HOLDS!G85*HOLDS!$E85</f>
        <v>0</v>
      </c>
      <c r="Z78">
        <f>HOLDS!H85*HOLDS!$E85</f>
        <v>0</v>
      </c>
      <c r="AA78">
        <f>HOLDS!I85*HOLDS!$E85</f>
        <v>0</v>
      </c>
      <c r="AB78">
        <f>HOLDS!J85*HOLDS!$E85</f>
        <v>0</v>
      </c>
      <c r="AC78">
        <f>HOLDS!K85*HOLDS!$E85</f>
        <v>0</v>
      </c>
      <c r="AD78">
        <f>HOLDS!L85*HOLDS!$E85</f>
        <v>0</v>
      </c>
      <c r="AE78">
        <f>HOLDS!M85*HOLDS!$E85</f>
        <v>0</v>
      </c>
      <c r="AF78">
        <f>HOLDS!N85*HOLDS!$E85</f>
        <v>0</v>
      </c>
      <c r="AG78">
        <f>HOLDS!O85*HOLDS!$E85</f>
        <v>0</v>
      </c>
      <c r="AH78">
        <f>HOLDS!P85*HOLDS!$E85</f>
        <v>0</v>
      </c>
      <c r="AI78">
        <f>HOLDS!Q85*HOLDS!$E85</f>
        <v>0</v>
      </c>
      <c r="AJ78">
        <f>HOLDS!R85*HOLDS!$E85</f>
        <v>0</v>
      </c>
      <c r="AK78">
        <f>HOLDS!S85*HOLDS!$E85</f>
        <v>0</v>
      </c>
      <c r="AL78">
        <f>HOLDS!T85*HOLDS!$E85</f>
        <v>0</v>
      </c>
      <c r="AM78">
        <f>HOLDS!U85*HOLDS!$E85</f>
        <v>0</v>
      </c>
      <c r="AN78">
        <f>HOLDS!V85*HOLDS!$E85</f>
        <v>0</v>
      </c>
      <c r="AO78">
        <f>HOLDS!W85*HOLDS!$E85</f>
        <v>0</v>
      </c>
      <c r="AR78">
        <f>SUM(HOLDS!G85:W85)*Datenbank!AA79</f>
        <v>0</v>
      </c>
      <c r="AS78">
        <f>SUM(HOLDS!G85:W85)*Datenbank!AC79</f>
        <v>0</v>
      </c>
      <c r="AV78">
        <f>SUM(HOLDS!G85:W85)*Datenbank!AF79</f>
        <v>0</v>
      </c>
    </row>
    <row r="79" spans="2:48" ht="19.5" thickBot="1" x14ac:dyDescent="0.35">
      <c r="B79" t="str">
        <f>PROPER(VLOOKUP(C79,Datenbank!B:AI,26,FALSE))</f>
        <v>90,44</v>
      </c>
      <c r="C79" s="55" t="s">
        <v>124</v>
      </c>
      <c r="D79" s="50" t="str">
        <f>PROPER(VLOOKUP(C79,Datenbank!B:C,2,FALSE))</f>
        <v>Rain Forest 5</v>
      </c>
      <c r="E79" s="1">
        <f>SUM(HOLDS!G86:W86)</f>
        <v>0</v>
      </c>
      <c r="F79" s="5">
        <f>$E79*Datenbank!H80</f>
        <v>0</v>
      </c>
      <c r="G79" s="5">
        <f>$E79*Datenbank!I80</f>
        <v>0</v>
      </c>
      <c r="H79" s="5">
        <f>$E79*Datenbank!J80</f>
        <v>0</v>
      </c>
      <c r="I79" s="5">
        <f>$E79*Datenbank!K80</f>
        <v>0</v>
      </c>
      <c r="J79" s="5">
        <f>$E79*Datenbank!L80</f>
        <v>0</v>
      </c>
      <c r="K79" s="5">
        <f>$E79*Datenbank!M80</f>
        <v>0</v>
      </c>
      <c r="L79" s="5">
        <f>$E79*Datenbank!N80</f>
        <v>0</v>
      </c>
      <c r="M79" s="5">
        <f>$E79*Datenbank!O80</f>
        <v>0</v>
      </c>
      <c r="N79" s="5">
        <f>$E79*Datenbank!P80</f>
        <v>0</v>
      </c>
      <c r="O79" s="5">
        <f>$E79*Datenbank!Q80</f>
        <v>0</v>
      </c>
      <c r="P79" s="5">
        <f>$E79*Datenbank!R80</f>
        <v>0</v>
      </c>
      <c r="Q79" s="5">
        <f>$E79*Datenbank!S80</f>
        <v>0</v>
      </c>
      <c r="R79" s="5">
        <f>$E79*Datenbank!T80</f>
        <v>0</v>
      </c>
      <c r="S79" s="5">
        <f>$E79*Datenbank!U80</f>
        <v>0</v>
      </c>
      <c r="T79" s="5">
        <f>$E79*Datenbank!V80</f>
        <v>0</v>
      </c>
      <c r="U79" s="5">
        <f>$E79*Datenbank!W80</f>
        <v>0</v>
      </c>
      <c r="V79" s="5">
        <f>$E79*Datenbank!X80</f>
        <v>0</v>
      </c>
      <c r="Y79">
        <f>HOLDS!G86*HOLDS!$E86</f>
        <v>0</v>
      </c>
      <c r="Z79">
        <f>HOLDS!H86*HOLDS!$E86</f>
        <v>0</v>
      </c>
      <c r="AA79">
        <f>HOLDS!I86*HOLDS!$E86</f>
        <v>0</v>
      </c>
      <c r="AB79">
        <f>HOLDS!J86*HOLDS!$E86</f>
        <v>0</v>
      </c>
      <c r="AC79">
        <f>HOLDS!K86*HOLDS!$E86</f>
        <v>0</v>
      </c>
      <c r="AD79">
        <f>HOLDS!L86*HOLDS!$E86</f>
        <v>0</v>
      </c>
      <c r="AE79">
        <f>HOLDS!M86*HOLDS!$E86</f>
        <v>0</v>
      </c>
      <c r="AF79">
        <f>HOLDS!N86*HOLDS!$E86</f>
        <v>0</v>
      </c>
      <c r="AG79">
        <f>HOLDS!O86*HOLDS!$E86</f>
        <v>0</v>
      </c>
      <c r="AH79">
        <f>HOLDS!P86*HOLDS!$E86</f>
        <v>0</v>
      </c>
      <c r="AI79">
        <f>HOLDS!Q86*HOLDS!$E86</f>
        <v>0</v>
      </c>
      <c r="AJ79">
        <f>HOLDS!R86*HOLDS!$E86</f>
        <v>0</v>
      </c>
      <c r="AK79">
        <f>HOLDS!S86*HOLDS!$E86</f>
        <v>0</v>
      </c>
      <c r="AL79">
        <f>HOLDS!T86*HOLDS!$E86</f>
        <v>0</v>
      </c>
      <c r="AM79">
        <f>HOLDS!U86*HOLDS!$E86</f>
        <v>0</v>
      </c>
      <c r="AN79">
        <f>HOLDS!V86*HOLDS!$E86</f>
        <v>0</v>
      </c>
      <c r="AO79">
        <f>HOLDS!W86*HOLDS!$E86</f>
        <v>0</v>
      </c>
      <c r="AR79">
        <f>SUM(HOLDS!G86:W86)*Datenbank!AA80</f>
        <v>0</v>
      </c>
      <c r="AS79">
        <f>SUM(HOLDS!G86:W86)*Datenbank!AC80</f>
        <v>0</v>
      </c>
      <c r="AV79">
        <f>SUM(HOLDS!G86:W86)*Datenbank!AF80</f>
        <v>0</v>
      </c>
    </row>
    <row r="80" spans="2:48" ht="19.5" thickBot="1" x14ac:dyDescent="0.35">
      <c r="B80" t="str">
        <f>PROPER(VLOOKUP(C80,Datenbank!B:AI,26,FALSE))</f>
        <v>367,71</v>
      </c>
      <c r="C80" s="55" t="s">
        <v>371</v>
      </c>
      <c r="D80" s="50" t="str">
        <f>PROPER(VLOOKUP(C80,Datenbank!B:C,2,FALSE))</f>
        <v>Savanna Hills 1</v>
      </c>
      <c r="E80" s="1">
        <f>SUM(HOLDS!G87:W87)</f>
        <v>0</v>
      </c>
      <c r="F80" s="5">
        <f>$E80*Datenbank!H81</f>
        <v>0</v>
      </c>
      <c r="G80" s="5">
        <f>$E80*Datenbank!I81</f>
        <v>0</v>
      </c>
      <c r="H80" s="5">
        <f>$E80*Datenbank!J81</f>
        <v>0</v>
      </c>
      <c r="I80" s="5">
        <f>$E80*Datenbank!K81</f>
        <v>0</v>
      </c>
      <c r="J80" s="5">
        <f>$E80*Datenbank!L81</f>
        <v>0</v>
      </c>
      <c r="K80" s="5">
        <f>$E80*Datenbank!M81</f>
        <v>0</v>
      </c>
      <c r="L80" s="5">
        <f>$E80*Datenbank!N81</f>
        <v>0</v>
      </c>
      <c r="M80" s="5">
        <f>$E80*Datenbank!O81</f>
        <v>0</v>
      </c>
      <c r="N80" s="5">
        <f>$E80*Datenbank!P81</f>
        <v>0</v>
      </c>
      <c r="O80" s="5">
        <f>$E80*Datenbank!Q81</f>
        <v>0</v>
      </c>
      <c r="P80" s="5">
        <f>$E80*Datenbank!R81</f>
        <v>0</v>
      </c>
      <c r="Q80" s="5">
        <f>$E80*Datenbank!S81</f>
        <v>0</v>
      </c>
      <c r="R80" s="5">
        <f>$E80*Datenbank!T81</f>
        <v>0</v>
      </c>
      <c r="S80" s="5">
        <f>$E80*Datenbank!U81</f>
        <v>0</v>
      </c>
      <c r="T80" s="5">
        <f>$E80*Datenbank!V81</f>
        <v>0</v>
      </c>
      <c r="U80" s="5">
        <f>$E80*Datenbank!W81</f>
        <v>0</v>
      </c>
      <c r="V80" s="5">
        <f>$E80*Datenbank!X81</f>
        <v>0</v>
      </c>
      <c r="Y80">
        <f>HOLDS!G87*HOLDS!$E87</f>
        <v>0</v>
      </c>
      <c r="Z80">
        <f>HOLDS!H87*HOLDS!$E87</f>
        <v>0</v>
      </c>
      <c r="AA80">
        <f>HOLDS!I87*HOLDS!$E87</f>
        <v>0</v>
      </c>
      <c r="AB80">
        <f>HOLDS!J87*HOLDS!$E87</f>
        <v>0</v>
      </c>
      <c r="AC80">
        <f>HOLDS!K87*HOLDS!$E87</f>
        <v>0</v>
      </c>
      <c r="AD80">
        <f>HOLDS!L87*HOLDS!$E87</f>
        <v>0</v>
      </c>
      <c r="AE80">
        <f>HOLDS!M87*HOLDS!$E87</f>
        <v>0</v>
      </c>
      <c r="AF80">
        <f>HOLDS!N87*HOLDS!$E87</f>
        <v>0</v>
      </c>
      <c r="AG80">
        <f>HOLDS!O87*HOLDS!$E87</f>
        <v>0</v>
      </c>
      <c r="AH80">
        <f>HOLDS!P87*HOLDS!$E87</f>
        <v>0</v>
      </c>
      <c r="AI80">
        <f>HOLDS!Q87*HOLDS!$E87</f>
        <v>0</v>
      </c>
      <c r="AJ80">
        <f>HOLDS!R87*HOLDS!$E87</f>
        <v>0</v>
      </c>
      <c r="AK80">
        <f>HOLDS!S87*HOLDS!$E87</f>
        <v>0</v>
      </c>
      <c r="AL80">
        <f>HOLDS!T87*HOLDS!$E87</f>
        <v>0</v>
      </c>
      <c r="AM80">
        <f>HOLDS!U87*HOLDS!$E87</f>
        <v>0</v>
      </c>
      <c r="AN80">
        <f>HOLDS!V87*HOLDS!$E87</f>
        <v>0</v>
      </c>
      <c r="AO80">
        <f>HOLDS!W87*HOLDS!$E87</f>
        <v>0</v>
      </c>
      <c r="AR80">
        <f>SUM(HOLDS!G87:W87)*Datenbank!AA81</f>
        <v>0</v>
      </c>
      <c r="AS80">
        <f>SUM(HOLDS!G87:W87)*Datenbank!AC81</f>
        <v>0</v>
      </c>
      <c r="AV80">
        <f>SUM(HOLDS!G87:W87)*Datenbank!AF81</f>
        <v>0</v>
      </c>
    </row>
    <row r="81" spans="2:48" ht="19.5" thickBot="1" x14ac:dyDescent="0.35">
      <c r="B81" t="str">
        <f>PROPER(VLOOKUP(C81,Datenbank!B:AI,26,FALSE))</f>
        <v>260,61</v>
      </c>
      <c r="C81" s="55" t="s">
        <v>372</v>
      </c>
      <c r="D81" s="50" t="str">
        <f>PROPER(VLOOKUP(C81,Datenbank!B:C,2,FALSE))</f>
        <v>Savanna Hills 2</v>
      </c>
      <c r="E81" s="1">
        <f>SUM(HOLDS!G88:W88)</f>
        <v>0</v>
      </c>
      <c r="F81" s="5">
        <f>$E81*Datenbank!H82</f>
        <v>0</v>
      </c>
      <c r="G81" s="5">
        <f>$E81*Datenbank!I82</f>
        <v>0</v>
      </c>
      <c r="H81" s="5">
        <f>$E81*Datenbank!J82</f>
        <v>0</v>
      </c>
      <c r="I81" s="5">
        <f>$E81*Datenbank!K82</f>
        <v>0</v>
      </c>
      <c r="J81" s="5">
        <f>$E81*Datenbank!L82</f>
        <v>0</v>
      </c>
      <c r="K81" s="5">
        <f>$E81*Datenbank!M82</f>
        <v>0</v>
      </c>
      <c r="L81" s="5">
        <f>$E81*Datenbank!N82</f>
        <v>0</v>
      </c>
      <c r="M81" s="5">
        <f>$E81*Datenbank!O82</f>
        <v>0</v>
      </c>
      <c r="N81" s="5">
        <f>$E81*Datenbank!P82</f>
        <v>0</v>
      </c>
      <c r="O81" s="5">
        <f>$E81*Datenbank!Q82</f>
        <v>0</v>
      </c>
      <c r="P81" s="5">
        <f>$E81*Datenbank!R82</f>
        <v>0</v>
      </c>
      <c r="Q81" s="5">
        <f>$E81*Datenbank!S82</f>
        <v>0</v>
      </c>
      <c r="R81" s="5">
        <f>$E81*Datenbank!T82</f>
        <v>0</v>
      </c>
      <c r="S81" s="5">
        <f>$E81*Datenbank!U82</f>
        <v>0</v>
      </c>
      <c r="T81" s="5">
        <f>$E81*Datenbank!V82</f>
        <v>0</v>
      </c>
      <c r="U81" s="5">
        <f>$E81*Datenbank!W82</f>
        <v>0</v>
      </c>
      <c r="V81" s="5">
        <f>$E81*Datenbank!X82</f>
        <v>0</v>
      </c>
      <c r="Y81">
        <f>HOLDS!G88*HOLDS!$E88</f>
        <v>0</v>
      </c>
      <c r="Z81">
        <f>HOLDS!H88*HOLDS!$E88</f>
        <v>0</v>
      </c>
      <c r="AA81">
        <f>HOLDS!I88*HOLDS!$E88</f>
        <v>0</v>
      </c>
      <c r="AB81">
        <f>HOLDS!J88*HOLDS!$E88</f>
        <v>0</v>
      </c>
      <c r="AC81">
        <f>HOLDS!K88*HOLDS!$E88</f>
        <v>0</v>
      </c>
      <c r="AD81">
        <f>HOLDS!L88*HOLDS!$E88</f>
        <v>0</v>
      </c>
      <c r="AE81">
        <f>HOLDS!M88*HOLDS!$E88</f>
        <v>0</v>
      </c>
      <c r="AF81">
        <f>HOLDS!N88*HOLDS!$E88</f>
        <v>0</v>
      </c>
      <c r="AG81">
        <f>HOLDS!O88*HOLDS!$E88</f>
        <v>0</v>
      </c>
      <c r="AH81">
        <f>HOLDS!P88*HOLDS!$E88</f>
        <v>0</v>
      </c>
      <c r="AI81">
        <f>HOLDS!Q88*HOLDS!$E88</f>
        <v>0</v>
      </c>
      <c r="AJ81">
        <f>HOLDS!R88*HOLDS!$E88</f>
        <v>0</v>
      </c>
      <c r="AK81">
        <f>HOLDS!S88*HOLDS!$E88</f>
        <v>0</v>
      </c>
      <c r="AL81">
        <f>HOLDS!T88*HOLDS!$E88</f>
        <v>0</v>
      </c>
      <c r="AM81">
        <f>HOLDS!U88*HOLDS!$E88</f>
        <v>0</v>
      </c>
      <c r="AN81">
        <f>HOLDS!V88*HOLDS!$E88</f>
        <v>0</v>
      </c>
      <c r="AO81">
        <f>HOLDS!W88*HOLDS!$E88</f>
        <v>0</v>
      </c>
      <c r="AR81">
        <f>SUM(HOLDS!G88:W88)*Datenbank!AA82</f>
        <v>0</v>
      </c>
      <c r="AS81">
        <f>SUM(HOLDS!G88:W88)*Datenbank!AC82</f>
        <v>0</v>
      </c>
      <c r="AV81">
        <f>SUM(HOLDS!G88:W88)*Datenbank!AF82</f>
        <v>0</v>
      </c>
    </row>
    <row r="82" spans="2:48" ht="19.5" thickBot="1" x14ac:dyDescent="0.35">
      <c r="B82" t="str">
        <f>PROPER(VLOOKUP(C82,Datenbank!B:AI,26,FALSE))</f>
        <v>72,59</v>
      </c>
      <c r="C82" s="55" t="s">
        <v>373</v>
      </c>
      <c r="D82" s="50" t="str">
        <f>PROPER(VLOOKUP(C82,Datenbank!B:C,2,FALSE))</f>
        <v>Savanna Hills 3</v>
      </c>
      <c r="E82" s="1">
        <f>SUM(HOLDS!G89:W89)</f>
        <v>0</v>
      </c>
      <c r="F82" s="5">
        <f>$E82*Datenbank!H83</f>
        <v>0</v>
      </c>
      <c r="G82" s="5">
        <f>$E82*Datenbank!I83</f>
        <v>0</v>
      </c>
      <c r="H82" s="5">
        <f>$E82*Datenbank!J83</f>
        <v>0</v>
      </c>
      <c r="I82" s="5">
        <f>$E82*Datenbank!K83</f>
        <v>0</v>
      </c>
      <c r="J82" s="5">
        <f>$E82*Datenbank!L83</f>
        <v>0</v>
      </c>
      <c r="K82" s="5">
        <f>$E82*Datenbank!M83</f>
        <v>0</v>
      </c>
      <c r="L82" s="5">
        <f>$E82*Datenbank!N83</f>
        <v>0</v>
      </c>
      <c r="M82" s="5">
        <f>$E82*Datenbank!O83</f>
        <v>0</v>
      </c>
      <c r="N82" s="5">
        <f>$E82*Datenbank!P83</f>
        <v>0</v>
      </c>
      <c r="O82" s="5">
        <f>$E82*Datenbank!Q83</f>
        <v>0</v>
      </c>
      <c r="P82" s="5">
        <f>$E82*Datenbank!R83</f>
        <v>0</v>
      </c>
      <c r="Q82" s="5">
        <f>$E82*Datenbank!S83</f>
        <v>0</v>
      </c>
      <c r="R82" s="5">
        <f>$E82*Datenbank!T83</f>
        <v>0</v>
      </c>
      <c r="S82" s="5">
        <f>$E82*Datenbank!U83</f>
        <v>0</v>
      </c>
      <c r="T82" s="5">
        <f>$E82*Datenbank!V83</f>
        <v>0</v>
      </c>
      <c r="U82" s="5">
        <f>$E82*Datenbank!W83</f>
        <v>0</v>
      </c>
      <c r="V82" s="5">
        <f>$E82*Datenbank!X83</f>
        <v>0</v>
      </c>
      <c r="Y82">
        <f>HOLDS!G89*HOLDS!$E89</f>
        <v>0</v>
      </c>
      <c r="Z82">
        <f>HOLDS!H89*HOLDS!$E89</f>
        <v>0</v>
      </c>
      <c r="AA82">
        <f>HOLDS!I89*HOLDS!$E89</f>
        <v>0</v>
      </c>
      <c r="AB82">
        <f>HOLDS!J89*HOLDS!$E89</f>
        <v>0</v>
      </c>
      <c r="AC82">
        <f>HOLDS!K89*HOLDS!$E89</f>
        <v>0</v>
      </c>
      <c r="AD82">
        <f>HOLDS!L89*HOLDS!$E89</f>
        <v>0</v>
      </c>
      <c r="AE82">
        <f>HOLDS!M89*HOLDS!$E89</f>
        <v>0</v>
      </c>
      <c r="AF82">
        <f>HOLDS!N89*HOLDS!$E89</f>
        <v>0</v>
      </c>
      <c r="AG82">
        <f>HOLDS!O89*HOLDS!$E89</f>
        <v>0</v>
      </c>
      <c r="AH82">
        <f>HOLDS!P89*HOLDS!$E89</f>
        <v>0</v>
      </c>
      <c r="AI82">
        <f>HOLDS!Q89*HOLDS!$E89</f>
        <v>0</v>
      </c>
      <c r="AJ82">
        <f>HOLDS!R89*HOLDS!$E89</f>
        <v>0</v>
      </c>
      <c r="AK82">
        <f>HOLDS!S89*HOLDS!$E89</f>
        <v>0</v>
      </c>
      <c r="AL82">
        <f>HOLDS!T89*HOLDS!$E89</f>
        <v>0</v>
      </c>
      <c r="AM82">
        <f>HOLDS!U89*HOLDS!$E89</f>
        <v>0</v>
      </c>
      <c r="AN82">
        <f>HOLDS!V89*HOLDS!$E89</f>
        <v>0</v>
      </c>
      <c r="AO82">
        <f>HOLDS!W89*HOLDS!$E89</f>
        <v>0</v>
      </c>
      <c r="AR82">
        <f>SUM(HOLDS!G89:W89)*Datenbank!AA83</f>
        <v>0</v>
      </c>
      <c r="AS82">
        <f>SUM(HOLDS!G89:W89)*Datenbank!AC83</f>
        <v>0</v>
      </c>
      <c r="AV82">
        <f>SUM(HOLDS!G89:W89)*Datenbank!AF83</f>
        <v>0</v>
      </c>
    </row>
    <row r="83" spans="2:48" ht="19.5" thickBot="1" x14ac:dyDescent="0.35">
      <c r="B83" t="str">
        <f>PROPER(VLOOKUP(C83,Datenbank!B:AI,26,FALSE))</f>
        <v>65,45</v>
      </c>
      <c r="C83" s="55" t="s">
        <v>408</v>
      </c>
      <c r="D83" s="50" t="str">
        <f>PROPER(VLOOKUP(C83,Datenbank!B:C,2,FALSE))</f>
        <v>Katana (Pu)</v>
      </c>
      <c r="E83" s="1">
        <f>SUM(HOLDS!G90:W90)</f>
        <v>0</v>
      </c>
      <c r="F83" s="5">
        <f>$E83*Datenbank!H84</f>
        <v>0</v>
      </c>
      <c r="G83" s="5">
        <f>$E83*Datenbank!I84</f>
        <v>0</v>
      </c>
      <c r="H83" s="5">
        <f>$E83*Datenbank!J84</f>
        <v>0</v>
      </c>
      <c r="I83" s="5">
        <f>$E83*Datenbank!K84</f>
        <v>0</v>
      </c>
      <c r="J83" s="5">
        <f>$E83*Datenbank!L84</f>
        <v>0</v>
      </c>
      <c r="K83" s="5">
        <f>$E83*Datenbank!M84</f>
        <v>0</v>
      </c>
      <c r="L83" s="5">
        <f>$E83*Datenbank!N84</f>
        <v>0</v>
      </c>
      <c r="M83" s="5">
        <f>$E83*Datenbank!O84</f>
        <v>0</v>
      </c>
      <c r="N83" s="5">
        <f>$E83*Datenbank!P84</f>
        <v>0</v>
      </c>
      <c r="O83" s="5">
        <f>$E83*Datenbank!Q84</f>
        <v>0</v>
      </c>
      <c r="P83" s="5">
        <f>$E83*Datenbank!R84</f>
        <v>0</v>
      </c>
      <c r="Q83" s="5">
        <f>$E83*Datenbank!S84</f>
        <v>0</v>
      </c>
      <c r="R83" s="5">
        <f>$E83*Datenbank!T84</f>
        <v>0</v>
      </c>
      <c r="S83" s="5">
        <f>$E83*Datenbank!U84</f>
        <v>0</v>
      </c>
      <c r="T83" s="5">
        <f>$E83*Datenbank!V84</f>
        <v>0</v>
      </c>
      <c r="U83" s="5">
        <f>$E83*Datenbank!W84</f>
        <v>0</v>
      </c>
      <c r="V83" s="5">
        <f>$E83*Datenbank!X84</f>
        <v>0</v>
      </c>
      <c r="Y83">
        <f>HOLDS!G90*HOLDS!$E90</f>
        <v>0</v>
      </c>
      <c r="Z83">
        <f>HOLDS!H90*HOLDS!$E90</f>
        <v>0</v>
      </c>
      <c r="AA83">
        <f>HOLDS!I90*HOLDS!$E90</f>
        <v>0</v>
      </c>
      <c r="AB83">
        <f>HOLDS!J90*HOLDS!$E90</f>
        <v>0</v>
      </c>
      <c r="AC83">
        <f>HOLDS!K90*HOLDS!$E90</f>
        <v>0</v>
      </c>
      <c r="AD83">
        <f>HOLDS!L90*HOLDS!$E90</f>
        <v>0</v>
      </c>
      <c r="AE83">
        <f>HOLDS!M90*HOLDS!$E90</f>
        <v>0</v>
      </c>
      <c r="AF83">
        <f>HOLDS!N90*HOLDS!$E90</f>
        <v>0</v>
      </c>
      <c r="AG83">
        <f>HOLDS!O90*HOLDS!$E90</f>
        <v>0</v>
      </c>
      <c r="AH83">
        <f>HOLDS!P90*HOLDS!$E90</f>
        <v>0</v>
      </c>
      <c r="AI83">
        <f>HOLDS!Q90*HOLDS!$E90</f>
        <v>0</v>
      </c>
      <c r="AJ83">
        <f>HOLDS!R90*HOLDS!$E90</f>
        <v>0</v>
      </c>
      <c r="AK83">
        <f>HOLDS!S90*HOLDS!$E90</f>
        <v>0</v>
      </c>
      <c r="AL83">
        <f>HOLDS!T90*HOLDS!$E90</f>
        <v>0</v>
      </c>
      <c r="AM83">
        <f>HOLDS!U90*HOLDS!$E90</f>
        <v>0</v>
      </c>
      <c r="AN83">
        <f>HOLDS!V90*HOLDS!$E90</f>
        <v>0</v>
      </c>
      <c r="AO83">
        <f>HOLDS!W90*HOLDS!$E90</f>
        <v>0</v>
      </c>
      <c r="AR83">
        <f>SUM(HOLDS!G90:W90)*Datenbank!AA84</f>
        <v>0</v>
      </c>
      <c r="AS83">
        <f>SUM(HOLDS!G90:W90)*Datenbank!AC84</f>
        <v>0</v>
      </c>
      <c r="AV83">
        <f>SUM(HOLDS!G90:W90)*Datenbank!AF84</f>
        <v>0</v>
      </c>
    </row>
    <row r="84" spans="2:48" ht="19.5" thickBot="1" x14ac:dyDescent="0.35">
      <c r="B84" t="str">
        <f>PROPER(VLOOKUP(C84,Datenbank!B:AI,26,FALSE))</f>
        <v>95,2</v>
      </c>
      <c r="C84" s="55" t="s">
        <v>377</v>
      </c>
      <c r="D84" s="50" t="str">
        <f>PROPER(VLOOKUP(C84,Datenbank!B:C,2,FALSE))</f>
        <v>Deep Water</v>
      </c>
      <c r="E84" s="1">
        <f>SUM(HOLDS!G91:W91)</f>
        <v>0</v>
      </c>
      <c r="F84" s="5">
        <f>$E84*Datenbank!H85</f>
        <v>0</v>
      </c>
      <c r="G84" s="5">
        <f>$E84*Datenbank!I85</f>
        <v>0</v>
      </c>
      <c r="H84" s="5">
        <f>$E84*Datenbank!J85</f>
        <v>0</v>
      </c>
      <c r="I84" s="5">
        <f>$E84*Datenbank!K85</f>
        <v>0</v>
      </c>
      <c r="J84" s="5">
        <f>$E84*Datenbank!L85</f>
        <v>0</v>
      </c>
      <c r="K84" s="5">
        <f>$E84*Datenbank!M85</f>
        <v>0</v>
      </c>
      <c r="L84" s="5">
        <f>$E84*Datenbank!N85</f>
        <v>0</v>
      </c>
      <c r="M84" s="5">
        <f>$E84*Datenbank!O85</f>
        <v>0</v>
      </c>
      <c r="N84" s="5">
        <f>$E84*Datenbank!P85</f>
        <v>0</v>
      </c>
      <c r="O84" s="5">
        <f>$E84*Datenbank!Q85</f>
        <v>0</v>
      </c>
      <c r="P84" s="5">
        <f>$E84*Datenbank!R85</f>
        <v>0</v>
      </c>
      <c r="Q84" s="5">
        <f>$E84*Datenbank!S85</f>
        <v>0</v>
      </c>
      <c r="R84" s="5">
        <f>$E84*Datenbank!T85</f>
        <v>0</v>
      </c>
      <c r="S84" s="5">
        <f>$E84*Datenbank!U85</f>
        <v>0</v>
      </c>
      <c r="T84" s="5">
        <f>$E84*Datenbank!V85</f>
        <v>0</v>
      </c>
      <c r="U84" s="5">
        <f>$E84*Datenbank!W85</f>
        <v>0</v>
      </c>
      <c r="V84" s="5">
        <f>$E84*Datenbank!X85</f>
        <v>0</v>
      </c>
      <c r="Y84">
        <f>HOLDS!G91*HOLDS!$E91</f>
        <v>0</v>
      </c>
      <c r="Z84">
        <f>HOLDS!H91*HOLDS!$E91</f>
        <v>0</v>
      </c>
      <c r="AA84">
        <f>HOLDS!I91*HOLDS!$E91</f>
        <v>0</v>
      </c>
      <c r="AB84">
        <f>HOLDS!J91*HOLDS!$E91</f>
        <v>0</v>
      </c>
      <c r="AC84">
        <f>HOLDS!K91*HOLDS!$E91</f>
        <v>0</v>
      </c>
      <c r="AD84">
        <f>HOLDS!L91*HOLDS!$E91</f>
        <v>0</v>
      </c>
      <c r="AE84">
        <f>HOLDS!M91*HOLDS!$E91</f>
        <v>0</v>
      </c>
      <c r="AF84">
        <f>HOLDS!N91*HOLDS!$E91</f>
        <v>0</v>
      </c>
      <c r="AG84">
        <f>HOLDS!O91*HOLDS!$E91</f>
        <v>0</v>
      </c>
      <c r="AH84">
        <f>HOLDS!P91*HOLDS!$E91</f>
        <v>0</v>
      </c>
      <c r="AI84">
        <f>HOLDS!Q91*HOLDS!$E91</f>
        <v>0</v>
      </c>
      <c r="AJ84">
        <f>HOLDS!R91*HOLDS!$E91</f>
        <v>0</v>
      </c>
      <c r="AK84">
        <f>HOLDS!S91*HOLDS!$E91</f>
        <v>0</v>
      </c>
      <c r="AL84">
        <f>HOLDS!T91*HOLDS!$E91</f>
        <v>0</v>
      </c>
      <c r="AM84">
        <f>HOLDS!U91*HOLDS!$E91</f>
        <v>0</v>
      </c>
      <c r="AN84">
        <f>HOLDS!V91*HOLDS!$E91</f>
        <v>0</v>
      </c>
      <c r="AO84">
        <f>HOLDS!W91*HOLDS!$E91</f>
        <v>0</v>
      </c>
      <c r="AR84">
        <f>SUM(HOLDS!G91:W91)*Datenbank!AA85</f>
        <v>0</v>
      </c>
      <c r="AS84">
        <f>SUM(HOLDS!G91:W91)*Datenbank!AC85</f>
        <v>0</v>
      </c>
      <c r="AV84">
        <f>SUM(HOLDS!G91:W91)*Datenbank!AF85</f>
        <v>0</v>
      </c>
    </row>
    <row r="85" spans="2:48" ht="19.5" thickBot="1" x14ac:dyDescent="0.35">
      <c r="B85" t="str">
        <f>PROPER(VLOOKUP(C85,Datenbank!B:AI,26,FALSE))</f>
        <v>71,4</v>
      </c>
      <c r="C85" s="55" t="s">
        <v>409</v>
      </c>
      <c r="D85" s="50" t="str">
        <f>PROPER(VLOOKUP(C85,Datenbank!B:C,2,FALSE))</f>
        <v>Ants 1</v>
      </c>
      <c r="E85" s="1">
        <f>SUM(HOLDS!G92:W92)</f>
        <v>0</v>
      </c>
      <c r="F85" s="5">
        <f>$E85*Datenbank!H86</f>
        <v>0</v>
      </c>
      <c r="G85" s="5">
        <f>$E85*Datenbank!I86</f>
        <v>0</v>
      </c>
      <c r="H85" s="5">
        <f>$E85*Datenbank!J86</f>
        <v>0</v>
      </c>
      <c r="I85" s="5">
        <f>$E85*Datenbank!K86</f>
        <v>0</v>
      </c>
      <c r="J85" s="5">
        <f>$E85*Datenbank!L86</f>
        <v>0</v>
      </c>
      <c r="K85" s="5">
        <f>$E85*Datenbank!M86</f>
        <v>0</v>
      </c>
      <c r="L85" s="5">
        <f>$E85*Datenbank!N86</f>
        <v>0</v>
      </c>
      <c r="M85" s="5">
        <f>$E85*Datenbank!O86</f>
        <v>0</v>
      </c>
      <c r="N85" s="5">
        <f>$E85*Datenbank!P86</f>
        <v>0</v>
      </c>
      <c r="O85" s="5">
        <f>$E85*Datenbank!Q86</f>
        <v>0</v>
      </c>
      <c r="P85" s="5">
        <f>$E85*Datenbank!R86</f>
        <v>0</v>
      </c>
      <c r="Q85" s="5">
        <f>$E85*Datenbank!S86</f>
        <v>0</v>
      </c>
      <c r="R85" s="5">
        <f>$E85*Datenbank!T86</f>
        <v>0</v>
      </c>
      <c r="S85" s="5">
        <f>$E85*Datenbank!U86</f>
        <v>0</v>
      </c>
      <c r="T85" s="5">
        <f>$E85*Datenbank!V86</f>
        <v>0</v>
      </c>
      <c r="U85" s="5">
        <f>$E85*Datenbank!W86</f>
        <v>0</v>
      </c>
      <c r="V85" s="5">
        <f>$E85*Datenbank!X86</f>
        <v>0</v>
      </c>
      <c r="Y85">
        <f>HOLDS!G92*HOLDS!$E92</f>
        <v>0</v>
      </c>
      <c r="Z85">
        <f>HOLDS!H92*HOLDS!$E92</f>
        <v>0</v>
      </c>
      <c r="AA85">
        <f>HOLDS!I92*HOLDS!$E92</f>
        <v>0</v>
      </c>
      <c r="AB85">
        <f>HOLDS!J92*HOLDS!$E92</f>
        <v>0</v>
      </c>
      <c r="AC85">
        <f>HOLDS!K92*HOLDS!$E92</f>
        <v>0</v>
      </c>
      <c r="AD85">
        <f>HOLDS!L92*HOLDS!$E92</f>
        <v>0</v>
      </c>
      <c r="AE85">
        <f>HOLDS!M92*HOLDS!$E92</f>
        <v>0</v>
      </c>
      <c r="AF85">
        <f>HOLDS!N92*HOLDS!$E92</f>
        <v>0</v>
      </c>
      <c r="AG85">
        <f>HOLDS!O92*HOLDS!$E92</f>
        <v>0</v>
      </c>
      <c r="AH85">
        <f>HOLDS!P92*HOLDS!$E92</f>
        <v>0</v>
      </c>
      <c r="AI85">
        <f>HOLDS!Q92*HOLDS!$E92</f>
        <v>0</v>
      </c>
      <c r="AJ85">
        <f>HOLDS!R92*HOLDS!$E92</f>
        <v>0</v>
      </c>
      <c r="AK85">
        <f>HOLDS!S92*HOLDS!$E92</f>
        <v>0</v>
      </c>
      <c r="AL85">
        <f>HOLDS!T92*HOLDS!$E92</f>
        <v>0</v>
      </c>
      <c r="AM85">
        <f>HOLDS!U92*HOLDS!$E92</f>
        <v>0</v>
      </c>
      <c r="AN85">
        <f>HOLDS!V92*HOLDS!$E92</f>
        <v>0</v>
      </c>
      <c r="AO85">
        <f>HOLDS!W92*HOLDS!$E92</f>
        <v>0</v>
      </c>
      <c r="AR85">
        <f>SUM(HOLDS!G92:W92)*Datenbank!AA86</f>
        <v>0</v>
      </c>
      <c r="AS85">
        <f>SUM(HOLDS!G92:W92)*Datenbank!AC86</f>
        <v>0</v>
      </c>
      <c r="AV85">
        <f>SUM(HOLDS!G92:W92)*Datenbank!AF86</f>
        <v>0</v>
      </c>
    </row>
    <row r="86" spans="2:48" ht="19.5" thickBot="1" x14ac:dyDescent="0.35">
      <c r="B86" t="str">
        <f>PROPER(VLOOKUP(C86,Datenbank!B:AI,26,FALSE))</f>
        <v>44,03</v>
      </c>
      <c r="C86" s="55" t="s">
        <v>410</v>
      </c>
      <c r="D86" s="50" t="str">
        <f>PROPER(VLOOKUP(C86,Datenbank!B:C,2,FALSE))</f>
        <v>Ants 2</v>
      </c>
      <c r="E86" s="1">
        <f>SUM(HOLDS!G93:W93)</f>
        <v>0</v>
      </c>
      <c r="F86" s="5">
        <f>$E86*Datenbank!H87</f>
        <v>0</v>
      </c>
      <c r="G86" s="5">
        <f>$E86*Datenbank!I87</f>
        <v>0</v>
      </c>
      <c r="H86" s="5">
        <f>$E86*Datenbank!J87</f>
        <v>0</v>
      </c>
      <c r="I86" s="5">
        <f>$E86*Datenbank!K87</f>
        <v>0</v>
      </c>
      <c r="J86" s="5">
        <f>$E86*Datenbank!L87</f>
        <v>0</v>
      </c>
      <c r="K86" s="5">
        <f>$E86*Datenbank!M87</f>
        <v>0</v>
      </c>
      <c r="L86" s="5">
        <f>$E86*Datenbank!N87</f>
        <v>0</v>
      </c>
      <c r="M86" s="5">
        <f>$E86*Datenbank!O87</f>
        <v>0</v>
      </c>
      <c r="N86" s="5">
        <f>$E86*Datenbank!P87</f>
        <v>0</v>
      </c>
      <c r="O86" s="5">
        <f>$E86*Datenbank!Q87</f>
        <v>0</v>
      </c>
      <c r="P86" s="5">
        <f>$E86*Datenbank!R87</f>
        <v>0</v>
      </c>
      <c r="Q86" s="5">
        <f>$E86*Datenbank!S87</f>
        <v>0</v>
      </c>
      <c r="R86" s="5">
        <f>$E86*Datenbank!T87</f>
        <v>0</v>
      </c>
      <c r="S86" s="5">
        <f>$E86*Datenbank!U87</f>
        <v>0</v>
      </c>
      <c r="T86" s="5">
        <f>$E86*Datenbank!V87</f>
        <v>0</v>
      </c>
      <c r="U86" s="5">
        <f>$E86*Datenbank!W87</f>
        <v>0</v>
      </c>
      <c r="V86" s="5">
        <f>$E86*Datenbank!X87</f>
        <v>0</v>
      </c>
      <c r="Y86">
        <f>HOLDS!G93*HOLDS!$E93</f>
        <v>0</v>
      </c>
      <c r="Z86">
        <f>HOLDS!H93*HOLDS!$E93</f>
        <v>0</v>
      </c>
      <c r="AA86">
        <f>HOLDS!I93*HOLDS!$E93</f>
        <v>0</v>
      </c>
      <c r="AB86">
        <f>HOLDS!J93*HOLDS!$E93</f>
        <v>0</v>
      </c>
      <c r="AC86">
        <f>HOLDS!K93*HOLDS!$E93</f>
        <v>0</v>
      </c>
      <c r="AD86">
        <f>HOLDS!L93*HOLDS!$E93</f>
        <v>0</v>
      </c>
      <c r="AE86">
        <f>HOLDS!M93*HOLDS!$E93</f>
        <v>0</v>
      </c>
      <c r="AF86">
        <f>HOLDS!N93*HOLDS!$E93</f>
        <v>0</v>
      </c>
      <c r="AG86">
        <f>HOLDS!O93*HOLDS!$E93</f>
        <v>0</v>
      </c>
      <c r="AH86">
        <f>HOLDS!P93*HOLDS!$E93</f>
        <v>0</v>
      </c>
      <c r="AI86">
        <f>HOLDS!Q93*HOLDS!$E93</f>
        <v>0</v>
      </c>
      <c r="AJ86">
        <f>HOLDS!R93*HOLDS!$E93</f>
        <v>0</v>
      </c>
      <c r="AK86">
        <f>HOLDS!S93*HOLDS!$E93</f>
        <v>0</v>
      </c>
      <c r="AL86">
        <f>HOLDS!T93*HOLDS!$E93</f>
        <v>0</v>
      </c>
      <c r="AM86">
        <f>HOLDS!U93*HOLDS!$E93</f>
        <v>0</v>
      </c>
      <c r="AN86">
        <f>HOLDS!V93*HOLDS!$E93</f>
        <v>0</v>
      </c>
      <c r="AO86">
        <f>HOLDS!W93*HOLDS!$E93</f>
        <v>0</v>
      </c>
      <c r="AR86">
        <f>SUM(HOLDS!G93:W93)*Datenbank!AA87</f>
        <v>0</v>
      </c>
      <c r="AS86">
        <f>SUM(HOLDS!G93:W93)*Datenbank!AC87</f>
        <v>0</v>
      </c>
      <c r="AV86">
        <f>SUM(HOLDS!G93:W93)*Datenbank!AF87</f>
        <v>0</v>
      </c>
    </row>
    <row r="87" spans="2:48" ht="19.5" thickBot="1" x14ac:dyDescent="0.35">
      <c r="B87" t="str">
        <f>PROPER(VLOOKUP(C87,Datenbank!B:AI,26,FALSE))</f>
        <v>69,02</v>
      </c>
      <c r="C87" s="55" t="s">
        <v>65</v>
      </c>
      <c r="D87" s="50" t="str">
        <f>PROPER(VLOOKUP(C87,Datenbank!B:C,2,FALSE))</f>
        <v>Ants 3</v>
      </c>
      <c r="E87" s="1">
        <f>SUM(HOLDS!G94:W94)</f>
        <v>0</v>
      </c>
      <c r="F87" s="5">
        <f>$E87*Datenbank!H88</f>
        <v>0</v>
      </c>
      <c r="G87" s="5">
        <f>$E87*Datenbank!I88</f>
        <v>0</v>
      </c>
      <c r="H87" s="5">
        <f>$E87*Datenbank!J88</f>
        <v>0</v>
      </c>
      <c r="I87" s="5">
        <f>$E87*Datenbank!K88</f>
        <v>0</v>
      </c>
      <c r="J87" s="5">
        <f>$E87*Datenbank!L88</f>
        <v>0</v>
      </c>
      <c r="K87" s="5">
        <f>$E87*Datenbank!M88</f>
        <v>0</v>
      </c>
      <c r="L87" s="5">
        <f>$E87*Datenbank!N88</f>
        <v>0</v>
      </c>
      <c r="M87" s="5">
        <f>$E87*Datenbank!O88</f>
        <v>0</v>
      </c>
      <c r="N87" s="5">
        <f>$E87*Datenbank!P88</f>
        <v>0</v>
      </c>
      <c r="O87" s="5">
        <f>$E87*Datenbank!Q88</f>
        <v>0</v>
      </c>
      <c r="P87" s="5">
        <f>$E87*Datenbank!R88</f>
        <v>0</v>
      </c>
      <c r="Q87" s="5">
        <f>$E87*Datenbank!S88</f>
        <v>0</v>
      </c>
      <c r="R87" s="5">
        <f>$E87*Datenbank!T88</f>
        <v>0</v>
      </c>
      <c r="S87" s="5">
        <f>$E87*Datenbank!U88</f>
        <v>0</v>
      </c>
      <c r="T87" s="5">
        <f>$E87*Datenbank!V88</f>
        <v>0</v>
      </c>
      <c r="U87" s="5">
        <f>$E87*Datenbank!W88</f>
        <v>0</v>
      </c>
      <c r="V87" s="5">
        <f>$E87*Datenbank!X88</f>
        <v>0</v>
      </c>
      <c r="Y87">
        <f>HOLDS!G94*HOLDS!$E94</f>
        <v>0</v>
      </c>
      <c r="Z87">
        <f>HOLDS!H94*HOLDS!$E94</f>
        <v>0</v>
      </c>
      <c r="AA87">
        <f>HOLDS!I94*HOLDS!$E94</f>
        <v>0</v>
      </c>
      <c r="AB87">
        <f>HOLDS!J94*HOLDS!$E94</f>
        <v>0</v>
      </c>
      <c r="AC87">
        <f>HOLDS!K94*HOLDS!$E94</f>
        <v>0</v>
      </c>
      <c r="AD87">
        <f>HOLDS!L94*HOLDS!$E94</f>
        <v>0</v>
      </c>
      <c r="AE87">
        <f>HOLDS!M94*HOLDS!$E94</f>
        <v>0</v>
      </c>
      <c r="AF87">
        <f>HOLDS!N94*HOLDS!$E94</f>
        <v>0</v>
      </c>
      <c r="AG87">
        <f>HOLDS!O94*HOLDS!$E94</f>
        <v>0</v>
      </c>
      <c r="AH87">
        <f>HOLDS!P94*HOLDS!$E94</f>
        <v>0</v>
      </c>
      <c r="AI87">
        <f>HOLDS!Q94*HOLDS!$E94</f>
        <v>0</v>
      </c>
      <c r="AJ87">
        <f>HOLDS!R94*HOLDS!$E94</f>
        <v>0</v>
      </c>
      <c r="AK87">
        <f>HOLDS!S94*HOLDS!$E94</f>
        <v>0</v>
      </c>
      <c r="AL87">
        <f>HOLDS!T94*HOLDS!$E94</f>
        <v>0</v>
      </c>
      <c r="AM87">
        <f>HOLDS!U94*HOLDS!$E94</f>
        <v>0</v>
      </c>
      <c r="AN87">
        <f>HOLDS!V94*HOLDS!$E94</f>
        <v>0</v>
      </c>
      <c r="AO87">
        <f>HOLDS!W94*HOLDS!$E94</f>
        <v>0</v>
      </c>
      <c r="AR87">
        <f>SUM(HOLDS!G94:W94)*Datenbank!AA88</f>
        <v>0</v>
      </c>
      <c r="AS87">
        <f>SUM(HOLDS!G94:W94)*Datenbank!AC88</f>
        <v>0</v>
      </c>
      <c r="AV87">
        <f>SUM(HOLDS!G94:W94)*Datenbank!AF88</f>
        <v>0</v>
      </c>
    </row>
    <row r="88" spans="2:48" ht="19.5" thickBot="1" x14ac:dyDescent="0.35">
      <c r="B88" t="str">
        <f>PROPER(VLOOKUP(C88,Datenbank!B:AI,26,FALSE))</f>
        <v>66,64</v>
      </c>
      <c r="C88" s="55" t="s">
        <v>94</v>
      </c>
      <c r="D88" s="50" t="str">
        <f>PROPER(VLOOKUP(C88,Datenbank!B:C,2,FALSE))</f>
        <v>Ants 4</v>
      </c>
      <c r="E88" s="1">
        <f>SUM(HOLDS!G95:W95)</f>
        <v>0</v>
      </c>
      <c r="F88" s="5">
        <f>$E88*Datenbank!H89</f>
        <v>0</v>
      </c>
      <c r="G88" s="5">
        <f>$E88*Datenbank!I89</f>
        <v>0</v>
      </c>
      <c r="H88" s="5">
        <f>$E88*Datenbank!J89</f>
        <v>0</v>
      </c>
      <c r="I88" s="5">
        <f>$E88*Datenbank!K89</f>
        <v>0</v>
      </c>
      <c r="J88" s="5">
        <f>$E88*Datenbank!L89</f>
        <v>0</v>
      </c>
      <c r="K88" s="5">
        <f>$E88*Datenbank!M89</f>
        <v>0</v>
      </c>
      <c r="L88" s="5">
        <f>$E88*Datenbank!N89</f>
        <v>0</v>
      </c>
      <c r="M88" s="5">
        <f>$E88*Datenbank!O89</f>
        <v>0</v>
      </c>
      <c r="N88" s="5">
        <f>$E88*Datenbank!P89</f>
        <v>0</v>
      </c>
      <c r="O88" s="5">
        <f>$E88*Datenbank!Q89</f>
        <v>0</v>
      </c>
      <c r="P88" s="5">
        <f>$E88*Datenbank!R89</f>
        <v>0</v>
      </c>
      <c r="Q88" s="5">
        <f>$E88*Datenbank!S89</f>
        <v>0</v>
      </c>
      <c r="R88" s="5">
        <f>$E88*Datenbank!T89</f>
        <v>0</v>
      </c>
      <c r="S88" s="5">
        <f>$E88*Datenbank!U89</f>
        <v>0</v>
      </c>
      <c r="T88" s="5">
        <f>$E88*Datenbank!V89</f>
        <v>0</v>
      </c>
      <c r="U88" s="5">
        <f>$E88*Datenbank!W89</f>
        <v>0</v>
      </c>
      <c r="V88" s="5">
        <f>$E88*Datenbank!X89</f>
        <v>0</v>
      </c>
      <c r="Y88">
        <f>HOLDS!G95*HOLDS!$E95</f>
        <v>0</v>
      </c>
      <c r="Z88">
        <f>HOLDS!H95*HOLDS!$E95</f>
        <v>0</v>
      </c>
      <c r="AA88">
        <f>HOLDS!I95*HOLDS!$E95</f>
        <v>0</v>
      </c>
      <c r="AB88">
        <f>HOLDS!J95*HOLDS!$E95</f>
        <v>0</v>
      </c>
      <c r="AC88">
        <f>HOLDS!K95*HOLDS!$E95</f>
        <v>0</v>
      </c>
      <c r="AD88">
        <f>HOLDS!L95*HOLDS!$E95</f>
        <v>0</v>
      </c>
      <c r="AE88">
        <f>HOLDS!M95*HOLDS!$E95</f>
        <v>0</v>
      </c>
      <c r="AF88">
        <f>HOLDS!N95*HOLDS!$E95</f>
        <v>0</v>
      </c>
      <c r="AG88">
        <f>HOLDS!O95*HOLDS!$E95</f>
        <v>0</v>
      </c>
      <c r="AH88">
        <f>HOLDS!P95*HOLDS!$E95</f>
        <v>0</v>
      </c>
      <c r="AI88">
        <f>HOLDS!Q95*HOLDS!$E95</f>
        <v>0</v>
      </c>
      <c r="AJ88">
        <f>HOLDS!R95*HOLDS!$E95</f>
        <v>0</v>
      </c>
      <c r="AK88">
        <f>HOLDS!S95*HOLDS!$E95</f>
        <v>0</v>
      </c>
      <c r="AL88">
        <f>HOLDS!T95*HOLDS!$E95</f>
        <v>0</v>
      </c>
      <c r="AM88">
        <f>HOLDS!U95*HOLDS!$E95</f>
        <v>0</v>
      </c>
      <c r="AN88">
        <f>HOLDS!V95*HOLDS!$E95</f>
        <v>0</v>
      </c>
      <c r="AO88">
        <f>HOLDS!W95*HOLDS!$E95</f>
        <v>0</v>
      </c>
      <c r="AR88">
        <f>SUM(HOLDS!G95:W95)*Datenbank!AA89</f>
        <v>0</v>
      </c>
      <c r="AS88">
        <f>SUM(HOLDS!G95:W95)*Datenbank!AC89</f>
        <v>0</v>
      </c>
      <c r="AV88">
        <f>SUM(HOLDS!G95:W95)*Datenbank!AF89</f>
        <v>0</v>
      </c>
    </row>
    <row r="89" spans="2:48" ht="19.5" thickBot="1" x14ac:dyDescent="0.35">
      <c r="B89" t="str">
        <f>PROPER(VLOOKUP(C89,Datenbank!B:AI,26,FALSE))</f>
        <v>35,7</v>
      </c>
      <c r="C89" s="55" t="s">
        <v>64</v>
      </c>
      <c r="D89" s="50" t="str">
        <f>PROPER(VLOOKUP(C89,Datenbank!B:C,2,FALSE))</f>
        <v>Blaze (Pu)</v>
      </c>
      <c r="E89" s="1">
        <f>SUM(HOLDS!G96:W96)</f>
        <v>0</v>
      </c>
      <c r="F89" s="5">
        <f>$E89*Datenbank!H90</f>
        <v>0</v>
      </c>
      <c r="G89" s="5">
        <f>$E89*Datenbank!I90</f>
        <v>0</v>
      </c>
      <c r="H89" s="5">
        <f>$E89*Datenbank!J90</f>
        <v>0</v>
      </c>
      <c r="I89" s="5">
        <f>$E89*Datenbank!K90</f>
        <v>0</v>
      </c>
      <c r="J89" s="5">
        <f>$E89*Datenbank!L90</f>
        <v>0</v>
      </c>
      <c r="K89" s="5">
        <f>$E89*Datenbank!M90</f>
        <v>0</v>
      </c>
      <c r="L89" s="5">
        <f>$E89*Datenbank!N90</f>
        <v>0</v>
      </c>
      <c r="M89" s="5">
        <f>$E89*Datenbank!O90</f>
        <v>0</v>
      </c>
      <c r="N89" s="5">
        <f>$E89*Datenbank!P90</f>
        <v>0</v>
      </c>
      <c r="O89" s="5">
        <f>$E89*Datenbank!Q90</f>
        <v>0</v>
      </c>
      <c r="P89" s="5">
        <f>$E89*Datenbank!R90</f>
        <v>0</v>
      </c>
      <c r="Q89" s="5">
        <f>$E89*Datenbank!S90</f>
        <v>0</v>
      </c>
      <c r="R89" s="5">
        <f>$E89*Datenbank!T90</f>
        <v>0</v>
      </c>
      <c r="S89" s="5">
        <f>$E89*Datenbank!U90</f>
        <v>0</v>
      </c>
      <c r="T89" s="5">
        <f>$E89*Datenbank!V90</f>
        <v>0</v>
      </c>
      <c r="U89" s="5">
        <f>$E89*Datenbank!W90</f>
        <v>0</v>
      </c>
      <c r="V89" s="5">
        <f>$E89*Datenbank!X90</f>
        <v>0</v>
      </c>
      <c r="Y89">
        <f>HOLDS!G96*HOLDS!$E96</f>
        <v>0</v>
      </c>
      <c r="Z89">
        <f>HOLDS!H96*HOLDS!$E96</f>
        <v>0</v>
      </c>
      <c r="AA89">
        <f>HOLDS!I96*HOLDS!$E96</f>
        <v>0</v>
      </c>
      <c r="AB89">
        <f>HOLDS!J96*HOLDS!$E96</f>
        <v>0</v>
      </c>
      <c r="AC89">
        <f>HOLDS!K96*HOLDS!$E96</f>
        <v>0</v>
      </c>
      <c r="AD89">
        <f>HOLDS!L96*HOLDS!$E96</f>
        <v>0</v>
      </c>
      <c r="AE89">
        <f>HOLDS!M96*HOLDS!$E96</f>
        <v>0</v>
      </c>
      <c r="AF89">
        <f>HOLDS!N96*HOLDS!$E96</f>
        <v>0</v>
      </c>
      <c r="AG89">
        <f>HOLDS!O96*HOLDS!$E96</f>
        <v>0</v>
      </c>
      <c r="AH89">
        <f>HOLDS!P96*HOLDS!$E96</f>
        <v>0</v>
      </c>
      <c r="AI89">
        <f>HOLDS!Q96*HOLDS!$E96</f>
        <v>0</v>
      </c>
      <c r="AJ89">
        <f>HOLDS!R96*HOLDS!$E96</f>
        <v>0</v>
      </c>
      <c r="AK89">
        <f>HOLDS!S96*HOLDS!$E96</f>
        <v>0</v>
      </c>
      <c r="AL89">
        <f>HOLDS!T96*HOLDS!$E96</f>
        <v>0</v>
      </c>
      <c r="AM89">
        <f>HOLDS!U96*HOLDS!$E96</f>
        <v>0</v>
      </c>
      <c r="AN89">
        <f>HOLDS!V96*HOLDS!$E96</f>
        <v>0</v>
      </c>
      <c r="AO89">
        <f>HOLDS!W96*HOLDS!$E96</f>
        <v>0</v>
      </c>
      <c r="AR89">
        <f>SUM(HOLDS!G96:W96)*Datenbank!AA90</f>
        <v>0</v>
      </c>
      <c r="AS89">
        <f>SUM(HOLDS!G96:W96)*Datenbank!AC90</f>
        <v>0</v>
      </c>
      <c r="AV89">
        <f>SUM(HOLDS!G96:W96)*Datenbank!AF90</f>
        <v>0</v>
      </c>
    </row>
    <row r="90" spans="2:48" ht="19.5" thickBot="1" x14ac:dyDescent="0.35">
      <c r="B90" t="str">
        <f>PROPER(VLOOKUP(C90,Datenbank!B:AI,26,FALSE))</f>
        <v>109,48</v>
      </c>
      <c r="C90" s="55" t="s">
        <v>92</v>
      </c>
      <c r="D90" s="50" t="str">
        <f>PROPER(VLOOKUP(C90,Datenbank!B:C,2,FALSE))</f>
        <v>Worm Pinches</v>
      </c>
      <c r="E90" s="1">
        <f>SUM(HOLDS!G97:W97)</f>
        <v>0</v>
      </c>
      <c r="F90" s="5">
        <f>$E90*Datenbank!H91</f>
        <v>0</v>
      </c>
      <c r="G90" s="5">
        <f>$E90*Datenbank!I91</f>
        <v>0</v>
      </c>
      <c r="H90" s="5">
        <f>$E90*Datenbank!J91</f>
        <v>0</v>
      </c>
      <c r="I90" s="5">
        <f>$E90*Datenbank!K91</f>
        <v>0</v>
      </c>
      <c r="J90" s="5">
        <f>$E90*Datenbank!L91</f>
        <v>0</v>
      </c>
      <c r="K90" s="5">
        <f>$E90*Datenbank!M91</f>
        <v>0</v>
      </c>
      <c r="L90" s="5">
        <f>$E90*Datenbank!N91</f>
        <v>0</v>
      </c>
      <c r="M90" s="5">
        <f>$E90*Datenbank!O91</f>
        <v>0</v>
      </c>
      <c r="N90" s="5">
        <f>$E90*Datenbank!P91</f>
        <v>0</v>
      </c>
      <c r="O90" s="5">
        <f>$E90*Datenbank!Q91</f>
        <v>0</v>
      </c>
      <c r="P90" s="5">
        <f>$E90*Datenbank!R91</f>
        <v>0</v>
      </c>
      <c r="Q90" s="5">
        <f>$E90*Datenbank!S91</f>
        <v>0</v>
      </c>
      <c r="R90" s="5">
        <f>$E90*Datenbank!T91</f>
        <v>0</v>
      </c>
      <c r="S90" s="5">
        <f>$E90*Datenbank!U91</f>
        <v>0</v>
      </c>
      <c r="T90" s="5">
        <f>$E90*Datenbank!V91</f>
        <v>0</v>
      </c>
      <c r="U90" s="5">
        <f>$E90*Datenbank!W91</f>
        <v>0</v>
      </c>
      <c r="V90" s="5">
        <f>$E90*Datenbank!X91</f>
        <v>0</v>
      </c>
      <c r="Y90">
        <f>HOLDS!G97*HOLDS!$E97</f>
        <v>0</v>
      </c>
      <c r="Z90">
        <f>HOLDS!H97*HOLDS!$E97</f>
        <v>0</v>
      </c>
      <c r="AA90">
        <f>HOLDS!I97*HOLDS!$E97</f>
        <v>0</v>
      </c>
      <c r="AB90">
        <f>HOLDS!J97*HOLDS!$E97</f>
        <v>0</v>
      </c>
      <c r="AC90">
        <f>HOLDS!K97*HOLDS!$E97</f>
        <v>0</v>
      </c>
      <c r="AD90">
        <f>HOLDS!L97*HOLDS!$E97</f>
        <v>0</v>
      </c>
      <c r="AE90">
        <f>HOLDS!M97*HOLDS!$E97</f>
        <v>0</v>
      </c>
      <c r="AF90">
        <f>HOLDS!N97*HOLDS!$E97</f>
        <v>0</v>
      </c>
      <c r="AG90">
        <f>HOLDS!O97*HOLDS!$E97</f>
        <v>0</v>
      </c>
      <c r="AH90">
        <f>HOLDS!P97*HOLDS!$E97</f>
        <v>0</v>
      </c>
      <c r="AI90">
        <f>HOLDS!Q97*HOLDS!$E97</f>
        <v>0</v>
      </c>
      <c r="AJ90">
        <f>HOLDS!R97*HOLDS!$E97</f>
        <v>0</v>
      </c>
      <c r="AK90">
        <f>HOLDS!S97*HOLDS!$E97</f>
        <v>0</v>
      </c>
      <c r="AL90">
        <f>HOLDS!T97*HOLDS!$E97</f>
        <v>0</v>
      </c>
      <c r="AM90">
        <f>HOLDS!U97*HOLDS!$E97</f>
        <v>0</v>
      </c>
      <c r="AN90">
        <f>HOLDS!V97*HOLDS!$E97</f>
        <v>0</v>
      </c>
      <c r="AO90">
        <f>HOLDS!W97*HOLDS!$E97</f>
        <v>0</v>
      </c>
      <c r="AR90">
        <f>SUM(HOLDS!G97:W97)*Datenbank!AA91</f>
        <v>0</v>
      </c>
      <c r="AS90">
        <f>SUM(HOLDS!G97:W97)*Datenbank!AC91</f>
        <v>0</v>
      </c>
      <c r="AV90">
        <f>SUM(HOLDS!G97:W97)*Datenbank!AF91</f>
        <v>0</v>
      </c>
    </row>
    <row r="91" spans="2:48" ht="19.5" thickBot="1" x14ac:dyDescent="0.35">
      <c r="B91" t="str">
        <f>PROPER(VLOOKUP(C91,Datenbank!B:AI,26,FALSE))</f>
        <v>41,65</v>
      </c>
      <c r="C91" s="55" t="s">
        <v>72</v>
      </c>
      <c r="D91" s="50" t="str">
        <f>PROPER(VLOOKUP(C91,Datenbank!B:C,2,FALSE))</f>
        <v>Crazy Gibbon</v>
      </c>
      <c r="E91" s="1">
        <f>SUM(HOLDS!G98:W98)</f>
        <v>0</v>
      </c>
      <c r="F91" s="5">
        <f>$E91*Datenbank!H92</f>
        <v>0</v>
      </c>
      <c r="G91" s="5">
        <f>$E91*Datenbank!I92</f>
        <v>0</v>
      </c>
      <c r="H91" s="5">
        <f>$E91*Datenbank!J92</f>
        <v>0</v>
      </c>
      <c r="I91" s="5">
        <f>$E91*Datenbank!K92</f>
        <v>0</v>
      </c>
      <c r="J91" s="5">
        <f>$E91*Datenbank!L92</f>
        <v>0</v>
      </c>
      <c r="K91" s="5">
        <f>$E91*Datenbank!M92</f>
        <v>0</v>
      </c>
      <c r="L91" s="5">
        <f>$E91*Datenbank!N92</f>
        <v>0</v>
      </c>
      <c r="M91" s="5">
        <f>$E91*Datenbank!O92</f>
        <v>0</v>
      </c>
      <c r="N91" s="5">
        <f>$E91*Datenbank!P92</f>
        <v>0</v>
      </c>
      <c r="O91" s="5">
        <f>$E91*Datenbank!Q92</f>
        <v>0</v>
      </c>
      <c r="P91" s="5">
        <f>$E91*Datenbank!R92</f>
        <v>0</v>
      </c>
      <c r="Q91" s="5">
        <f>$E91*Datenbank!S92</f>
        <v>0</v>
      </c>
      <c r="R91" s="5">
        <f>$E91*Datenbank!T92</f>
        <v>0</v>
      </c>
      <c r="S91" s="5">
        <f>$E91*Datenbank!U92</f>
        <v>0</v>
      </c>
      <c r="T91" s="5">
        <f>$E91*Datenbank!V92</f>
        <v>0</v>
      </c>
      <c r="U91" s="5">
        <f>$E91*Datenbank!W92</f>
        <v>0</v>
      </c>
      <c r="V91" s="5">
        <f>$E91*Datenbank!X92</f>
        <v>0</v>
      </c>
      <c r="Y91">
        <f>HOLDS!G98*HOLDS!$E98</f>
        <v>0</v>
      </c>
      <c r="Z91">
        <f>HOLDS!H98*HOLDS!$E98</f>
        <v>0</v>
      </c>
      <c r="AA91">
        <f>HOLDS!I98*HOLDS!$E98</f>
        <v>0</v>
      </c>
      <c r="AB91">
        <f>HOLDS!J98*HOLDS!$E98</f>
        <v>0</v>
      </c>
      <c r="AC91">
        <f>HOLDS!K98*HOLDS!$E98</f>
        <v>0</v>
      </c>
      <c r="AD91">
        <f>HOLDS!L98*HOLDS!$E98</f>
        <v>0</v>
      </c>
      <c r="AE91">
        <f>HOLDS!M98*HOLDS!$E98</f>
        <v>0</v>
      </c>
      <c r="AF91">
        <f>HOLDS!N98*HOLDS!$E98</f>
        <v>0</v>
      </c>
      <c r="AG91">
        <f>HOLDS!O98*HOLDS!$E98</f>
        <v>0</v>
      </c>
      <c r="AH91">
        <f>HOLDS!P98*HOLDS!$E98</f>
        <v>0</v>
      </c>
      <c r="AI91">
        <f>HOLDS!Q98*HOLDS!$E98</f>
        <v>0</v>
      </c>
      <c r="AJ91">
        <f>HOLDS!R98*HOLDS!$E98</f>
        <v>0</v>
      </c>
      <c r="AK91">
        <f>HOLDS!S98*HOLDS!$E98</f>
        <v>0</v>
      </c>
      <c r="AL91">
        <f>HOLDS!T98*HOLDS!$E98</f>
        <v>0</v>
      </c>
      <c r="AM91">
        <f>HOLDS!U98*HOLDS!$E98</f>
        <v>0</v>
      </c>
      <c r="AN91">
        <f>HOLDS!V98*HOLDS!$E98</f>
        <v>0</v>
      </c>
      <c r="AO91">
        <f>HOLDS!W98*HOLDS!$E98</f>
        <v>0</v>
      </c>
      <c r="AR91">
        <f>SUM(HOLDS!G98:W98)*Datenbank!AA92</f>
        <v>0</v>
      </c>
      <c r="AS91">
        <f>SUM(HOLDS!G98:W98)*Datenbank!AC92</f>
        <v>0</v>
      </c>
      <c r="AV91">
        <f>SUM(HOLDS!G98:W98)*Datenbank!AF92</f>
        <v>0</v>
      </c>
    </row>
    <row r="92" spans="2:48" ht="19.5" thickBot="1" x14ac:dyDescent="0.35">
      <c r="B92" t="str">
        <f>PROPER(VLOOKUP(C92,Datenbank!B:AI,26,FALSE))</f>
        <v>0</v>
      </c>
      <c r="C92" s="41" t="s">
        <v>102</v>
      </c>
      <c r="D92" s="50" t="str">
        <f>PROPER(VLOOKUP(C92,Datenbank!B:C,2,FALSE))</f>
        <v/>
      </c>
      <c r="E92" s="1">
        <f>SUM(HOLDS!G99:W99)</f>
        <v>0</v>
      </c>
      <c r="F92" s="5">
        <f>$E92*Datenbank!H93</f>
        <v>0</v>
      </c>
      <c r="G92" s="5">
        <f>$E92*Datenbank!I93</f>
        <v>0</v>
      </c>
      <c r="H92" s="5">
        <f>$E92*Datenbank!J93</f>
        <v>0</v>
      </c>
      <c r="I92" s="5">
        <f>$E92*Datenbank!K93</f>
        <v>0</v>
      </c>
      <c r="J92" s="5">
        <f>$E92*Datenbank!L93</f>
        <v>0</v>
      </c>
      <c r="K92" s="5">
        <f>$E92*Datenbank!M93</f>
        <v>0</v>
      </c>
      <c r="L92" s="5">
        <f>$E92*Datenbank!N93</f>
        <v>0</v>
      </c>
      <c r="M92" s="5">
        <f>$E92*Datenbank!O93</f>
        <v>0</v>
      </c>
      <c r="N92" s="5">
        <f>$E92*Datenbank!P93</f>
        <v>0</v>
      </c>
      <c r="O92" s="5">
        <f>$E92*Datenbank!Q93</f>
        <v>0</v>
      </c>
      <c r="P92" s="5">
        <f>$E92*Datenbank!R93</f>
        <v>0</v>
      </c>
      <c r="Q92" s="5">
        <f>$E92*Datenbank!S93</f>
        <v>0</v>
      </c>
      <c r="R92" s="5">
        <f>$E92*Datenbank!T93</f>
        <v>0</v>
      </c>
      <c r="S92" s="5">
        <f>$E92*Datenbank!U93</f>
        <v>0</v>
      </c>
      <c r="T92" s="5">
        <f>$E92*Datenbank!V93</f>
        <v>0</v>
      </c>
      <c r="U92" s="5">
        <f>$E92*Datenbank!W93</f>
        <v>0</v>
      </c>
      <c r="V92" s="5">
        <f>$E92*Datenbank!X93</f>
        <v>0</v>
      </c>
      <c r="Y92">
        <f>HOLDS!G99*HOLDS!$E99</f>
        <v>0</v>
      </c>
      <c r="Z92">
        <f>HOLDS!H99*HOLDS!$E99</f>
        <v>0</v>
      </c>
      <c r="AA92">
        <f>HOLDS!I99*HOLDS!$E99</f>
        <v>0</v>
      </c>
      <c r="AB92">
        <f>HOLDS!J99*HOLDS!$E99</f>
        <v>0</v>
      </c>
      <c r="AC92">
        <f>HOLDS!K99*HOLDS!$E99</f>
        <v>0</v>
      </c>
      <c r="AD92">
        <f>HOLDS!L99*HOLDS!$E99</f>
        <v>0</v>
      </c>
      <c r="AE92">
        <f>HOLDS!M99*HOLDS!$E99</f>
        <v>0</v>
      </c>
      <c r="AF92">
        <f>HOLDS!N99*HOLDS!$E99</f>
        <v>0</v>
      </c>
      <c r="AG92">
        <f>HOLDS!O99*HOLDS!$E99</f>
        <v>0</v>
      </c>
      <c r="AH92">
        <f>HOLDS!P99*HOLDS!$E99</f>
        <v>0</v>
      </c>
      <c r="AI92">
        <f>HOLDS!Q99*HOLDS!$E99</f>
        <v>0</v>
      </c>
      <c r="AJ92">
        <f>HOLDS!R99*HOLDS!$E99</f>
        <v>0</v>
      </c>
      <c r="AK92">
        <f>HOLDS!S99*HOLDS!$E99</f>
        <v>0</v>
      </c>
      <c r="AL92">
        <f>HOLDS!T99*HOLDS!$E99</f>
        <v>0</v>
      </c>
      <c r="AM92">
        <f>HOLDS!U99*HOLDS!$E99</f>
        <v>0</v>
      </c>
      <c r="AN92">
        <f>HOLDS!V99*HOLDS!$E99</f>
        <v>0</v>
      </c>
      <c r="AO92">
        <f>HOLDS!W99*HOLDS!$E99</f>
        <v>0</v>
      </c>
      <c r="AR92">
        <f>SUM(HOLDS!G99:W99)*Datenbank!AA93</f>
        <v>0</v>
      </c>
      <c r="AS92">
        <f>SUM(HOLDS!G99:W99)*Datenbank!AC93</f>
        <v>0</v>
      </c>
      <c r="AV92">
        <f>SUM(HOLDS!G99:W99)*Datenbank!AF93</f>
        <v>0</v>
      </c>
    </row>
    <row r="93" spans="2:48" ht="19.5" thickBot="1" x14ac:dyDescent="0.35">
      <c r="B93" t="str">
        <f>PROPER(VLOOKUP(C93,Datenbank!B:AI,26,FALSE))</f>
        <v>3836,634375</v>
      </c>
      <c r="C93" s="144" t="s">
        <v>308</v>
      </c>
      <c r="D93" s="50" t="str">
        <f>PROPER(VLOOKUP(C93,Datenbank!B:C,2,FALSE))</f>
        <v>Love Handle Set Full</v>
      </c>
      <c r="E93" s="1">
        <f>SUM(HOLDS!G100:W100)</f>
        <v>0</v>
      </c>
      <c r="F93" s="5">
        <f>$E93*Datenbank!H94</f>
        <v>0</v>
      </c>
      <c r="G93" s="5">
        <f>$E93*Datenbank!I94</f>
        <v>0</v>
      </c>
      <c r="H93" s="5">
        <f>$E93*Datenbank!J94</f>
        <v>0</v>
      </c>
      <c r="I93" s="5">
        <f>$E93*Datenbank!K94</f>
        <v>0</v>
      </c>
      <c r="J93" s="5">
        <f>$E93*Datenbank!L94</f>
        <v>0</v>
      </c>
      <c r="K93" s="5">
        <f>$E93*Datenbank!M94</f>
        <v>0</v>
      </c>
      <c r="L93" s="5">
        <f>$E93*Datenbank!N94</f>
        <v>0</v>
      </c>
      <c r="M93" s="5">
        <f>$E93*Datenbank!O94</f>
        <v>0</v>
      </c>
      <c r="N93" s="5">
        <f>$E93*Datenbank!P94</f>
        <v>0</v>
      </c>
      <c r="O93" s="5">
        <f>$E93*Datenbank!Q94</f>
        <v>0</v>
      </c>
      <c r="P93" s="5">
        <f>$E93*Datenbank!R94</f>
        <v>0</v>
      </c>
      <c r="Q93" s="5">
        <f>$E93*Datenbank!S94</f>
        <v>0</v>
      </c>
      <c r="R93" s="5">
        <f>$E93*Datenbank!T94</f>
        <v>0</v>
      </c>
      <c r="S93" s="5">
        <f>$E93*Datenbank!U94</f>
        <v>0</v>
      </c>
      <c r="T93" s="5">
        <f>$E93*Datenbank!V94</f>
        <v>0</v>
      </c>
      <c r="U93" s="5">
        <f>$E93*Datenbank!W94</f>
        <v>0</v>
      </c>
      <c r="V93" s="5">
        <f>$E93*Datenbank!X94</f>
        <v>0</v>
      </c>
      <c r="Y93">
        <f>HOLDS!G100*HOLDS!$E100</f>
        <v>0</v>
      </c>
      <c r="Z93">
        <f>HOLDS!H100*HOLDS!$E100</f>
        <v>0</v>
      </c>
      <c r="AA93">
        <f>HOLDS!I100*HOLDS!$E100</f>
        <v>0</v>
      </c>
      <c r="AB93">
        <f>HOLDS!J100*HOLDS!$E100</f>
        <v>0</v>
      </c>
      <c r="AC93">
        <f>HOLDS!K100*HOLDS!$E100</f>
        <v>0</v>
      </c>
      <c r="AD93">
        <f>HOLDS!L100*HOLDS!$E100</f>
        <v>0</v>
      </c>
      <c r="AE93">
        <f>HOLDS!M100*HOLDS!$E100</f>
        <v>0</v>
      </c>
      <c r="AF93">
        <f>HOLDS!N100*HOLDS!$E100</f>
        <v>0</v>
      </c>
      <c r="AG93">
        <f>HOLDS!O100*HOLDS!$E100</f>
        <v>0</v>
      </c>
      <c r="AH93">
        <f>HOLDS!P100*HOLDS!$E100</f>
        <v>0</v>
      </c>
      <c r="AI93">
        <f>HOLDS!Q100*HOLDS!$E100</f>
        <v>0</v>
      </c>
      <c r="AJ93">
        <f>HOLDS!R100*HOLDS!$E100</f>
        <v>0</v>
      </c>
      <c r="AK93">
        <f>HOLDS!S100*HOLDS!$E100</f>
        <v>0</v>
      </c>
      <c r="AL93">
        <f>HOLDS!T100*HOLDS!$E100</f>
        <v>0</v>
      </c>
      <c r="AM93">
        <f>HOLDS!U100*HOLDS!$E100</f>
        <v>0</v>
      </c>
      <c r="AN93">
        <f>HOLDS!V100*HOLDS!$E100</f>
        <v>0</v>
      </c>
      <c r="AO93">
        <f>HOLDS!W100*HOLDS!$E100</f>
        <v>0</v>
      </c>
      <c r="AR93">
        <f>SUM(HOLDS!G100:W100)*Datenbank!AA94</f>
        <v>0</v>
      </c>
      <c r="AS93">
        <f>SUM(HOLDS!G100:W100)*Datenbank!AC94</f>
        <v>0</v>
      </c>
      <c r="AV93">
        <f>SUM(HOLDS!G100:W100)*Datenbank!AF94</f>
        <v>0</v>
      </c>
    </row>
    <row r="94" spans="2:48" ht="19.5" thickBot="1" x14ac:dyDescent="0.35">
      <c r="B94" t="str">
        <f>PROPER(VLOOKUP(C94,Datenbank!B:AI,26,FALSE))</f>
        <v>3162,856375</v>
      </c>
      <c r="C94" s="145" t="s">
        <v>309</v>
      </c>
      <c r="D94" s="50" t="str">
        <f>PROPER(VLOOKUP(C94,Datenbank!B:C,2,FALSE))</f>
        <v>Love Handle Set Full</v>
      </c>
      <c r="E94" s="1">
        <f>SUM(HOLDS!G101:W101)</f>
        <v>0</v>
      </c>
      <c r="F94" s="5">
        <f>$E94*Datenbank!H95</f>
        <v>0</v>
      </c>
      <c r="G94" s="5">
        <f>$E94*Datenbank!I95</f>
        <v>0</v>
      </c>
      <c r="H94" s="5">
        <f>$E94*Datenbank!J95</f>
        <v>0</v>
      </c>
      <c r="I94" s="5">
        <f>$E94*Datenbank!K95</f>
        <v>0</v>
      </c>
      <c r="J94" s="5">
        <f>$E94*Datenbank!L95</f>
        <v>0</v>
      </c>
      <c r="K94" s="5">
        <f>$E94*Datenbank!M95</f>
        <v>0</v>
      </c>
      <c r="L94" s="5">
        <f>$E94*Datenbank!N95</f>
        <v>0</v>
      </c>
      <c r="M94" s="5">
        <f>$E94*Datenbank!O95</f>
        <v>0</v>
      </c>
      <c r="N94" s="5">
        <f>$E94*Datenbank!P95</f>
        <v>0</v>
      </c>
      <c r="O94" s="5">
        <f>$E94*Datenbank!Q95</f>
        <v>0</v>
      </c>
      <c r="P94" s="5">
        <f>$E94*Datenbank!R95</f>
        <v>0</v>
      </c>
      <c r="Q94" s="5">
        <f>$E94*Datenbank!S95</f>
        <v>0</v>
      </c>
      <c r="R94" s="5">
        <f>$E94*Datenbank!T95</f>
        <v>0</v>
      </c>
      <c r="S94" s="5">
        <f>$E94*Datenbank!U95</f>
        <v>0</v>
      </c>
      <c r="T94" s="5">
        <f>$E94*Datenbank!V95</f>
        <v>0</v>
      </c>
      <c r="U94" s="5">
        <f>$E94*Datenbank!W95</f>
        <v>0</v>
      </c>
      <c r="V94" s="5">
        <f>$E94*Datenbank!X95</f>
        <v>0</v>
      </c>
      <c r="Y94">
        <f>HOLDS!G101*HOLDS!$E101</f>
        <v>0</v>
      </c>
      <c r="Z94">
        <f>HOLDS!H101*HOLDS!$E101</f>
        <v>0</v>
      </c>
      <c r="AA94">
        <f>HOLDS!I101*HOLDS!$E101</f>
        <v>0</v>
      </c>
      <c r="AB94">
        <f>HOLDS!J101*HOLDS!$E101</f>
        <v>0</v>
      </c>
      <c r="AC94">
        <f>HOLDS!K101*HOLDS!$E101</f>
        <v>0</v>
      </c>
      <c r="AD94">
        <f>HOLDS!L101*HOLDS!$E101</f>
        <v>0</v>
      </c>
      <c r="AE94">
        <f>HOLDS!M101*HOLDS!$E101</f>
        <v>0</v>
      </c>
      <c r="AF94">
        <f>HOLDS!N101*HOLDS!$E101</f>
        <v>0</v>
      </c>
      <c r="AG94">
        <f>HOLDS!O101*HOLDS!$E101</f>
        <v>0</v>
      </c>
      <c r="AH94">
        <f>HOLDS!P101*HOLDS!$E101</f>
        <v>0</v>
      </c>
      <c r="AI94">
        <f>HOLDS!Q101*HOLDS!$E101</f>
        <v>0</v>
      </c>
      <c r="AJ94">
        <f>HOLDS!R101*HOLDS!$E101</f>
        <v>0</v>
      </c>
      <c r="AK94">
        <f>HOLDS!S101*HOLDS!$E101</f>
        <v>0</v>
      </c>
      <c r="AL94">
        <f>HOLDS!T101*HOLDS!$E101</f>
        <v>0</v>
      </c>
      <c r="AM94">
        <f>HOLDS!U101*HOLDS!$E101</f>
        <v>0</v>
      </c>
      <c r="AN94">
        <f>HOLDS!V101*HOLDS!$E101</f>
        <v>0</v>
      </c>
      <c r="AO94">
        <f>HOLDS!W101*HOLDS!$E101</f>
        <v>0</v>
      </c>
      <c r="AR94">
        <f>SUM(HOLDS!G101:W101)*Datenbank!AA95</f>
        <v>0</v>
      </c>
      <c r="AS94">
        <f>SUM(HOLDS!G101:W101)*Datenbank!AC95</f>
        <v>0</v>
      </c>
      <c r="AV94">
        <f>SUM(HOLDS!G101:W101)*Datenbank!AF95</f>
        <v>0</v>
      </c>
    </row>
    <row r="95" spans="2:48" ht="19.5" thickBot="1" x14ac:dyDescent="0.35">
      <c r="B95" t="str">
        <f>PROPER(VLOOKUP(C95,Datenbank!B:AI,26,FALSE))</f>
        <v>325,7625</v>
      </c>
      <c r="C95" s="145" t="s">
        <v>387</v>
      </c>
      <c r="D95" s="50" t="str">
        <f>PROPER(VLOOKUP(C95,Datenbank!B:C,2,FALSE))</f>
        <v>Love Handle Mega 1</v>
      </c>
      <c r="E95" s="1">
        <f>SUM(HOLDS!G102:W102)</f>
        <v>0</v>
      </c>
      <c r="F95" s="5">
        <f>$E95*Datenbank!H96</f>
        <v>0</v>
      </c>
      <c r="G95" s="5">
        <f>$E95*Datenbank!I96</f>
        <v>0</v>
      </c>
      <c r="H95" s="5">
        <f>$E95*Datenbank!J96</f>
        <v>0</v>
      </c>
      <c r="I95" s="5">
        <f>$E95*Datenbank!K96</f>
        <v>0</v>
      </c>
      <c r="J95" s="5">
        <f>$E95*Datenbank!L96</f>
        <v>0</v>
      </c>
      <c r="K95" s="5">
        <f>$E95*Datenbank!M96</f>
        <v>0</v>
      </c>
      <c r="L95" s="5">
        <f>$E95*Datenbank!N96</f>
        <v>0</v>
      </c>
      <c r="M95" s="5">
        <f>$E95*Datenbank!O96</f>
        <v>0</v>
      </c>
      <c r="N95" s="5">
        <f>$E95*Datenbank!P96</f>
        <v>0</v>
      </c>
      <c r="O95" s="5">
        <f>$E95*Datenbank!Q96</f>
        <v>0</v>
      </c>
      <c r="P95" s="5">
        <f>$E95*Datenbank!R96</f>
        <v>0</v>
      </c>
      <c r="Q95" s="5">
        <f>$E95*Datenbank!S96</f>
        <v>0</v>
      </c>
      <c r="R95" s="5">
        <f>$E95*Datenbank!T96</f>
        <v>0</v>
      </c>
      <c r="S95" s="5">
        <f>$E95*Datenbank!U96</f>
        <v>0</v>
      </c>
      <c r="T95" s="5">
        <f>$E95*Datenbank!V96</f>
        <v>0</v>
      </c>
      <c r="U95" s="5">
        <f>$E95*Datenbank!W96</f>
        <v>0</v>
      </c>
      <c r="V95" s="5">
        <f>$E95*Datenbank!X96</f>
        <v>0</v>
      </c>
      <c r="Y95">
        <f>HOLDS!G102*HOLDS!$E102</f>
        <v>0</v>
      </c>
      <c r="Z95">
        <f>HOLDS!H102*HOLDS!$E102</f>
        <v>0</v>
      </c>
      <c r="AA95">
        <f>HOLDS!I102*HOLDS!$E102</f>
        <v>0</v>
      </c>
      <c r="AB95">
        <f>HOLDS!J102*HOLDS!$E102</f>
        <v>0</v>
      </c>
      <c r="AC95">
        <f>HOLDS!K102*HOLDS!$E102</f>
        <v>0</v>
      </c>
      <c r="AD95">
        <f>HOLDS!L102*HOLDS!$E102</f>
        <v>0</v>
      </c>
      <c r="AE95">
        <f>HOLDS!M102*HOLDS!$E102</f>
        <v>0</v>
      </c>
      <c r="AF95">
        <f>HOLDS!N102*HOLDS!$E102</f>
        <v>0</v>
      </c>
      <c r="AG95">
        <f>HOLDS!O102*HOLDS!$E102</f>
        <v>0</v>
      </c>
      <c r="AH95">
        <f>HOLDS!P102*HOLDS!$E102</f>
        <v>0</v>
      </c>
      <c r="AI95">
        <f>HOLDS!Q102*HOLDS!$E102</f>
        <v>0</v>
      </c>
      <c r="AJ95">
        <f>HOLDS!R102*HOLDS!$E102</f>
        <v>0</v>
      </c>
      <c r="AK95">
        <f>HOLDS!S102*HOLDS!$E102</f>
        <v>0</v>
      </c>
      <c r="AL95">
        <f>HOLDS!T102*HOLDS!$E102</f>
        <v>0</v>
      </c>
      <c r="AM95">
        <f>HOLDS!U102*HOLDS!$E102</f>
        <v>0</v>
      </c>
      <c r="AN95">
        <f>HOLDS!V102*HOLDS!$E102</f>
        <v>0</v>
      </c>
      <c r="AO95">
        <f>HOLDS!W102*HOLDS!$E102</f>
        <v>0</v>
      </c>
      <c r="AR95">
        <f>SUM(HOLDS!G102:W102)*Datenbank!AA96</f>
        <v>0</v>
      </c>
      <c r="AS95">
        <f>SUM(HOLDS!G102:W102)*Datenbank!AC96</f>
        <v>0</v>
      </c>
      <c r="AV95">
        <f>SUM(HOLDS!G102:W102)*Datenbank!AF96</f>
        <v>0</v>
      </c>
    </row>
    <row r="96" spans="2:48" ht="19.5" thickBot="1" x14ac:dyDescent="0.35">
      <c r="B96" t="str">
        <f>PROPER(VLOOKUP(C96,Datenbank!B:AI,26,FALSE))</f>
        <v>266,2625</v>
      </c>
      <c r="C96" s="145" t="s">
        <v>389</v>
      </c>
      <c r="D96" s="50" t="str">
        <f>PROPER(VLOOKUP(C96,Datenbank!B:C,2,FALSE))</f>
        <v>Love Handle Mega 1</v>
      </c>
      <c r="E96" s="1">
        <f>SUM(HOLDS!G103:W103)</f>
        <v>0</v>
      </c>
      <c r="F96" s="5">
        <f>$E96*Datenbank!H97</f>
        <v>0</v>
      </c>
      <c r="G96" s="5">
        <f>$E96*Datenbank!I97</f>
        <v>0</v>
      </c>
      <c r="H96" s="5">
        <f>$E96*Datenbank!J97</f>
        <v>0</v>
      </c>
      <c r="I96" s="5">
        <f>$E96*Datenbank!K97</f>
        <v>0</v>
      </c>
      <c r="J96" s="5">
        <f>$E96*Datenbank!L97</f>
        <v>0</v>
      </c>
      <c r="K96" s="5">
        <f>$E96*Datenbank!M97</f>
        <v>0</v>
      </c>
      <c r="L96" s="5">
        <f>$E96*Datenbank!N97</f>
        <v>0</v>
      </c>
      <c r="M96" s="5">
        <f>$E96*Datenbank!O97</f>
        <v>0</v>
      </c>
      <c r="N96" s="5">
        <f>$E96*Datenbank!P97</f>
        <v>0</v>
      </c>
      <c r="O96" s="5">
        <f>$E96*Datenbank!Q97</f>
        <v>0</v>
      </c>
      <c r="P96" s="5">
        <f>$E96*Datenbank!R97</f>
        <v>0</v>
      </c>
      <c r="Q96" s="5">
        <f>$E96*Datenbank!S97</f>
        <v>0</v>
      </c>
      <c r="R96" s="5">
        <f>$E96*Datenbank!T97</f>
        <v>0</v>
      </c>
      <c r="S96" s="5">
        <f>$E96*Datenbank!U97</f>
        <v>0</v>
      </c>
      <c r="T96" s="5">
        <f>$E96*Datenbank!V97</f>
        <v>0</v>
      </c>
      <c r="U96" s="5">
        <f>$E96*Datenbank!W97</f>
        <v>0</v>
      </c>
      <c r="V96" s="5">
        <f>$E96*Datenbank!X97</f>
        <v>0</v>
      </c>
      <c r="Y96">
        <f>HOLDS!G103*HOLDS!$E103</f>
        <v>0</v>
      </c>
      <c r="Z96">
        <f>HOLDS!H103*HOLDS!$E103</f>
        <v>0</v>
      </c>
      <c r="AA96">
        <f>HOLDS!I103*HOLDS!$E103</f>
        <v>0</v>
      </c>
      <c r="AB96">
        <f>HOLDS!J103*HOLDS!$E103</f>
        <v>0</v>
      </c>
      <c r="AC96">
        <f>HOLDS!K103*HOLDS!$E103</f>
        <v>0</v>
      </c>
      <c r="AD96">
        <f>HOLDS!L103*HOLDS!$E103</f>
        <v>0</v>
      </c>
      <c r="AE96">
        <f>HOLDS!M103*HOLDS!$E103</f>
        <v>0</v>
      </c>
      <c r="AF96">
        <f>HOLDS!N103*HOLDS!$E103</f>
        <v>0</v>
      </c>
      <c r="AG96">
        <f>HOLDS!O103*HOLDS!$E103</f>
        <v>0</v>
      </c>
      <c r="AH96">
        <f>HOLDS!P103*HOLDS!$E103</f>
        <v>0</v>
      </c>
      <c r="AI96">
        <f>HOLDS!Q103*HOLDS!$E103</f>
        <v>0</v>
      </c>
      <c r="AJ96">
        <f>HOLDS!R103*HOLDS!$E103</f>
        <v>0</v>
      </c>
      <c r="AK96">
        <f>HOLDS!S103*HOLDS!$E103</f>
        <v>0</v>
      </c>
      <c r="AL96">
        <f>HOLDS!T103*HOLDS!$E103</f>
        <v>0</v>
      </c>
      <c r="AM96">
        <f>HOLDS!U103*HOLDS!$E103</f>
        <v>0</v>
      </c>
      <c r="AN96">
        <f>HOLDS!V103*HOLDS!$E103</f>
        <v>0</v>
      </c>
      <c r="AO96">
        <f>HOLDS!W103*HOLDS!$E103</f>
        <v>0</v>
      </c>
      <c r="AR96">
        <f>SUM(HOLDS!G103:W103)*Datenbank!AA97</f>
        <v>0</v>
      </c>
      <c r="AS96">
        <f>SUM(HOLDS!G103:W103)*Datenbank!AC97</f>
        <v>0</v>
      </c>
      <c r="AV96">
        <f>SUM(HOLDS!G103:W103)*Datenbank!AF97</f>
        <v>0</v>
      </c>
    </row>
    <row r="97" spans="2:48" ht="19.5" thickBot="1" x14ac:dyDescent="0.35">
      <c r="B97" t="str">
        <f>PROPER(VLOOKUP(C97,Datenbank!B:AI,26,FALSE))</f>
        <v>260,61</v>
      </c>
      <c r="C97" s="145" t="s">
        <v>310</v>
      </c>
      <c r="D97" s="50" t="str">
        <f>PROPER(VLOOKUP(C97,Datenbank!B:C,2,FALSE))</f>
        <v>Love Handle Maxi 1</v>
      </c>
      <c r="E97" s="1">
        <f>SUM(HOLDS!G104:W104)</f>
        <v>0</v>
      </c>
      <c r="F97" s="5">
        <f>$E97*Datenbank!H98</f>
        <v>0</v>
      </c>
      <c r="G97" s="5">
        <f>$E97*Datenbank!I98</f>
        <v>0</v>
      </c>
      <c r="H97" s="5">
        <f>$E97*Datenbank!J98</f>
        <v>0</v>
      </c>
      <c r="I97" s="5">
        <f>$E97*Datenbank!K98</f>
        <v>0</v>
      </c>
      <c r="J97" s="5">
        <f>$E97*Datenbank!L98</f>
        <v>0</v>
      </c>
      <c r="K97" s="5">
        <f>$E97*Datenbank!M98</f>
        <v>0</v>
      </c>
      <c r="L97" s="5">
        <f>$E97*Datenbank!N98</f>
        <v>0</v>
      </c>
      <c r="M97" s="5">
        <f>$E97*Datenbank!O98</f>
        <v>0</v>
      </c>
      <c r="N97" s="5">
        <f>$E97*Datenbank!P98</f>
        <v>0</v>
      </c>
      <c r="O97" s="5">
        <f>$E97*Datenbank!Q98</f>
        <v>0</v>
      </c>
      <c r="P97" s="5">
        <f>$E97*Datenbank!R98</f>
        <v>0</v>
      </c>
      <c r="Q97" s="5">
        <f>$E97*Datenbank!S98</f>
        <v>0</v>
      </c>
      <c r="R97" s="5">
        <f>$E97*Datenbank!T98</f>
        <v>0</v>
      </c>
      <c r="S97" s="5">
        <f>$E97*Datenbank!U98</f>
        <v>0</v>
      </c>
      <c r="T97" s="5">
        <f>$E97*Datenbank!V98</f>
        <v>0</v>
      </c>
      <c r="U97" s="5">
        <f>$E97*Datenbank!W98</f>
        <v>0</v>
      </c>
      <c r="V97" s="5">
        <f>$E97*Datenbank!X98</f>
        <v>0</v>
      </c>
      <c r="Y97">
        <f>HOLDS!G104*HOLDS!$E104</f>
        <v>0</v>
      </c>
      <c r="Z97">
        <f>HOLDS!H104*HOLDS!$E104</f>
        <v>0</v>
      </c>
      <c r="AA97">
        <f>HOLDS!I104*HOLDS!$E104</f>
        <v>0</v>
      </c>
      <c r="AB97">
        <f>HOLDS!J104*HOLDS!$E104</f>
        <v>0</v>
      </c>
      <c r="AC97">
        <f>HOLDS!K104*HOLDS!$E104</f>
        <v>0</v>
      </c>
      <c r="AD97">
        <f>HOLDS!L104*HOLDS!$E104</f>
        <v>0</v>
      </c>
      <c r="AE97">
        <f>HOLDS!M104*HOLDS!$E104</f>
        <v>0</v>
      </c>
      <c r="AF97">
        <f>HOLDS!N104*HOLDS!$E104</f>
        <v>0</v>
      </c>
      <c r="AG97">
        <f>HOLDS!O104*HOLDS!$E104</f>
        <v>0</v>
      </c>
      <c r="AH97">
        <f>HOLDS!P104*HOLDS!$E104</f>
        <v>0</v>
      </c>
      <c r="AI97">
        <f>HOLDS!Q104*HOLDS!$E104</f>
        <v>0</v>
      </c>
      <c r="AJ97">
        <f>HOLDS!R104*HOLDS!$E104</f>
        <v>0</v>
      </c>
      <c r="AK97">
        <f>HOLDS!S104*HOLDS!$E104</f>
        <v>0</v>
      </c>
      <c r="AL97">
        <f>HOLDS!T104*HOLDS!$E104</f>
        <v>0</v>
      </c>
      <c r="AM97">
        <f>HOLDS!U104*HOLDS!$E104</f>
        <v>0</v>
      </c>
      <c r="AN97">
        <f>HOLDS!V104*HOLDS!$E104</f>
        <v>0</v>
      </c>
      <c r="AO97">
        <f>HOLDS!W104*HOLDS!$E104</f>
        <v>0</v>
      </c>
      <c r="AR97">
        <f>SUM(HOLDS!G104:W104)*Datenbank!AA98</f>
        <v>0</v>
      </c>
      <c r="AS97">
        <f>SUM(HOLDS!G104:W104)*Datenbank!AC98</f>
        <v>0</v>
      </c>
      <c r="AV97">
        <f>SUM(HOLDS!G104:W104)*Datenbank!AF98</f>
        <v>0</v>
      </c>
    </row>
    <row r="98" spans="2:48" ht="19.5" thickBot="1" x14ac:dyDescent="0.35">
      <c r="B98" t="str">
        <f>PROPER(VLOOKUP(C98,Datenbank!B:AI,26,FALSE))</f>
        <v>213,01</v>
      </c>
      <c r="C98" s="145" t="s">
        <v>311</v>
      </c>
      <c r="D98" s="50" t="str">
        <f>PROPER(VLOOKUP(C98,Datenbank!B:C,2,FALSE))</f>
        <v>Love Handle Maxi 1</v>
      </c>
      <c r="E98" s="1">
        <f>SUM(HOLDS!G105:W105)</f>
        <v>0</v>
      </c>
      <c r="F98" s="5">
        <f>$E98*Datenbank!H99</f>
        <v>0</v>
      </c>
      <c r="G98" s="5">
        <f>$E98*Datenbank!I99</f>
        <v>0</v>
      </c>
      <c r="H98" s="5">
        <f>$E98*Datenbank!J99</f>
        <v>0</v>
      </c>
      <c r="I98" s="5">
        <f>$E98*Datenbank!K99</f>
        <v>0</v>
      </c>
      <c r="J98" s="5">
        <f>$E98*Datenbank!L99</f>
        <v>0</v>
      </c>
      <c r="K98" s="5">
        <f>$E98*Datenbank!M99</f>
        <v>0</v>
      </c>
      <c r="L98" s="5">
        <f>$E98*Datenbank!N99</f>
        <v>0</v>
      </c>
      <c r="M98" s="5">
        <f>$E98*Datenbank!O99</f>
        <v>0</v>
      </c>
      <c r="N98" s="5">
        <f>$E98*Datenbank!P99</f>
        <v>0</v>
      </c>
      <c r="O98" s="5">
        <f>$E98*Datenbank!Q99</f>
        <v>0</v>
      </c>
      <c r="P98" s="5">
        <f>$E98*Datenbank!R99</f>
        <v>0</v>
      </c>
      <c r="Q98" s="5">
        <f>$E98*Datenbank!S99</f>
        <v>0</v>
      </c>
      <c r="R98" s="5">
        <f>$E98*Datenbank!T99</f>
        <v>0</v>
      </c>
      <c r="S98" s="5">
        <f>$E98*Datenbank!U99</f>
        <v>0</v>
      </c>
      <c r="T98" s="5">
        <f>$E98*Datenbank!V99</f>
        <v>0</v>
      </c>
      <c r="U98" s="5">
        <f>$E98*Datenbank!W99</f>
        <v>0</v>
      </c>
      <c r="V98" s="5">
        <f>$E98*Datenbank!X99</f>
        <v>0</v>
      </c>
      <c r="Y98">
        <f>HOLDS!G105*HOLDS!$E105</f>
        <v>0</v>
      </c>
      <c r="Z98">
        <f>HOLDS!H105*HOLDS!$E105</f>
        <v>0</v>
      </c>
      <c r="AA98">
        <f>HOLDS!I105*HOLDS!$E105</f>
        <v>0</v>
      </c>
      <c r="AB98">
        <f>HOLDS!J105*HOLDS!$E105</f>
        <v>0</v>
      </c>
      <c r="AC98">
        <f>HOLDS!K105*HOLDS!$E105</f>
        <v>0</v>
      </c>
      <c r="AD98">
        <f>HOLDS!L105*HOLDS!$E105</f>
        <v>0</v>
      </c>
      <c r="AE98">
        <f>HOLDS!M105*HOLDS!$E105</f>
        <v>0</v>
      </c>
      <c r="AF98">
        <f>HOLDS!N105*HOLDS!$E105</f>
        <v>0</v>
      </c>
      <c r="AG98">
        <f>HOLDS!O105*HOLDS!$E105</f>
        <v>0</v>
      </c>
      <c r="AH98">
        <f>HOLDS!P105*HOLDS!$E105</f>
        <v>0</v>
      </c>
      <c r="AI98">
        <f>HOLDS!Q105*HOLDS!$E105</f>
        <v>0</v>
      </c>
      <c r="AJ98">
        <f>HOLDS!R105*HOLDS!$E105</f>
        <v>0</v>
      </c>
      <c r="AK98">
        <f>HOLDS!S105*HOLDS!$E105</f>
        <v>0</v>
      </c>
      <c r="AL98">
        <f>HOLDS!T105*HOLDS!$E105</f>
        <v>0</v>
      </c>
      <c r="AM98">
        <f>HOLDS!U105*HOLDS!$E105</f>
        <v>0</v>
      </c>
      <c r="AN98">
        <f>HOLDS!V105*HOLDS!$E105</f>
        <v>0</v>
      </c>
      <c r="AO98">
        <f>HOLDS!W105*HOLDS!$E105</f>
        <v>0</v>
      </c>
      <c r="AR98">
        <f>SUM(HOLDS!G105:W105)*Datenbank!AA99</f>
        <v>0</v>
      </c>
      <c r="AS98">
        <f>SUM(HOLDS!G105:W105)*Datenbank!AC99</f>
        <v>0</v>
      </c>
      <c r="AV98">
        <f>SUM(HOLDS!G105:W105)*Datenbank!AF99</f>
        <v>0</v>
      </c>
    </row>
    <row r="99" spans="2:48" ht="19.5" thickBot="1" x14ac:dyDescent="0.35">
      <c r="B99" t="str">
        <f>PROPER(VLOOKUP(C99,Datenbank!B:AI,26,FALSE))</f>
        <v>260,61</v>
      </c>
      <c r="C99" s="145" t="s">
        <v>312</v>
      </c>
      <c r="D99" s="50" t="str">
        <f>PROPER(VLOOKUP(C99,Datenbank!B:C,2,FALSE))</f>
        <v>Love Handle Maxi 2</v>
      </c>
      <c r="E99" s="1">
        <f>SUM(HOLDS!G106:W106)</f>
        <v>0</v>
      </c>
      <c r="F99" s="5">
        <f>$E99*Datenbank!H100</f>
        <v>0</v>
      </c>
      <c r="G99" s="5">
        <f>$E99*Datenbank!I100</f>
        <v>0</v>
      </c>
      <c r="H99" s="5">
        <f>$E99*Datenbank!J100</f>
        <v>0</v>
      </c>
      <c r="I99" s="5">
        <f>$E99*Datenbank!K100</f>
        <v>0</v>
      </c>
      <c r="J99" s="5">
        <f>$E99*Datenbank!L100</f>
        <v>0</v>
      </c>
      <c r="K99" s="5">
        <f>$E99*Datenbank!M100</f>
        <v>0</v>
      </c>
      <c r="L99" s="5">
        <f>$E99*Datenbank!N100</f>
        <v>0</v>
      </c>
      <c r="M99" s="5">
        <f>$E99*Datenbank!O100</f>
        <v>0</v>
      </c>
      <c r="N99" s="5">
        <f>$E99*Datenbank!P100</f>
        <v>0</v>
      </c>
      <c r="O99" s="5">
        <f>$E99*Datenbank!Q100</f>
        <v>0</v>
      </c>
      <c r="P99" s="5">
        <f>$E99*Datenbank!R100</f>
        <v>0</v>
      </c>
      <c r="Q99" s="5">
        <f>$E99*Datenbank!S100</f>
        <v>0</v>
      </c>
      <c r="R99" s="5">
        <f>$E99*Datenbank!T100</f>
        <v>0</v>
      </c>
      <c r="S99" s="5">
        <f>$E99*Datenbank!U100</f>
        <v>0</v>
      </c>
      <c r="T99" s="5">
        <f>$E99*Datenbank!V100</f>
        <v>0</v>
      </c>
      <c r="U99" s="5">
        <f>$E99*Datenbank!W100</f>
        <v>0</v>
      </c>
      <c r="V99" s="5">
        <f>$E99*Datenbank!X100</f>
        <v>0</v>
      </c>
      <c r="Y99">
        <f>HOLDS!G106*HOLDS!$E106</f>
        <v>0</v>
      </c>
      <c r="Z99">
        <f>HOLDS!H106*HOLDS!$E106</f>
        <v>0</v>
      </c>
      <c r="AA99">
        <f>HOLDS!I106*HOLDS!$E106</f>
        <v>0</v>
      </c>
      <c r="AB99">
        <f>HOLDS!J106*HOLDS!$E106</f>
        <v>0</v>
      </c>
      <c r="AC99">
        <f>HOLDS!K106*HOLDS!$E106</f>
        <v>0</v>
      </c>
      <c r="AD99">
        <f>HOLDS!L106*HOLDS!$E106</f>
        <v>0</v>
      </c>
      <c r="AE99">
        <f>HOLDS!M106*HOLDS!$E106</f>
        <v>0</v>
      </c>
      <c r="AF99">
        <f>HOLDS!N106*HOLDS!$E106</f>
        <v>0</v>
      </c>
      <c r="AG99">
        <f>HOLDS!O106*HOLDS!$E106</f>
        <v>0</v>
      </c>
      <c r="AH99">
        <f>HOLDS!P106*HOLDS!$E106</f>
        <v>0</v>
      </c>
      <c r="AI99">
        <f>HOLDS!Q106*HOLDS!$E106</f>
        <v>0</v>
      </c>
      <c r="AJ99">
        <f>HOLDS!R106*HOLDS!$E106</f>
        <v>0</v>
      </c>
      <c r="AK99">
        <f>HOLDS!S106*HOLDS!$E106</f>
        <v>0</v>
      </c>
      <c r="AL99">
        <f>HOLDS!T106*HOLDS!$E106</f>
        <v>0</v>
      </c>
      <c r="AM99">
        <f>HOLDS!U106*HOLDS!$E106</f>
        <v>0</v>
      </c>
      <c r="AN99">
        <f>HOLDS!V106*HOLDS!$E106</f>
        <v>0</v>
      </c>
      <c r="AO99">
        <f>HOLDS!W106*HOLDS!$E106</f>
        <v>0</v>
      </c>
      <c r="AR99">
        <f>SUM(HOLDS!G106:W106)*Datenbank!AA100</f>
        <v>0</v>
      </c>
      <c r="AS99">
        <f>SUM(HOLDS!G106:W106)*Datenbank!AC100</f>
        <v>0</v>
      </c>
      <c r="AV99">
        <f>SUM(HOLDS!G106:W106)*Datenbank!AF100</f>
        <v>0</v>
      </c>
    </row>
    <row r="100" spans="2:48" ht="19.5" thickBot="1" x14ac:dyDescent="0.35">
      <c r="B100" t="str">
        <f>PROPER(VLOOKUP(C100,Datenbank!B:AI,26,FALSE))</f>
        <v>213,01</v>
      </c>
      <c r="C100" s="145" t="s">
        <v>313</v>
      </c>
      <c r="D100" s="50" t="str">
        <f>PROPER(VLOOKUP(C100,Datenbank!B:C,2,FALSE))</f>
        <v>Love Handle Maxi 2</v>
      </c>
      <c r="E100" s="1">
        <f>SUM(HOLDS!G107:W107)</f>
        <v>0</v>
      </c>
      <c r="F100" s="5">
        <f>$E100*Datenbank!H101</f>
        <v>0</v>
      </c>
      <c r="G100" s="5">
        <f>$E100*Datenbank!I101</f>
        <v>0</v>
      </c>
      <c r="H100" s="5">
        <f>$E100*Datenbank!J101</f>
        <v>0</v>
      </c>
      <c r="I100" s="5">
        <f>$E100*Datenbank!K101</f>
        <v>0</v>
      </c>
      <c r="J100" s="5">
        <f>$E100*Datenbank!L101</f>
        <v>0</v>
      </c>
      <c r="K100" s="5">
        <f>$E100*Datenbank!M101</f>
        <v>0</v>
      </c>
      <c r="L100" s="5">
        <f>$E100*Datenbank!N101</f>
        <v>0</v>
      </c>
      <c r="M100" s="5">
        <f>$E100*Datenbank!O101</f>
        <v>0</v>
      </c>
      <c r="N100" s="5">
        <f>$E100*Datenbank!P101</f>
        <v>0</v>
      </c>
      <c r="O100" s="5">
        <f>$E100*Datenbank!Q101</f>
        <v>0</v>
      </c>
      <c r="P100" s="5">
        <f>$E100*Datenbank!R101</f>
        <v>0</v>
      </c>
      <c r="Q100" s="5">
        <f>$E100*Datenbank!S101</f>
        <v>0</v>
      </c>
      <c r="R100" s="5">
        <f>$E100*Datenbank!T101</f>
        <v>0</v>
      </c>
      <c r="S100" s="5">
        <f>$E100*Datenbank!U101</f>
        <v>0</v>
      </c>
      <c r="T100" s="5">
        <f>$E100*Datenbank!V101</f>
        <v>0</v>
      </c>
      <c r="U100" s="5">
        <f>$E100*Datenbank!W101</f>
        <v>0</v>
      </c>
      <c r="V100" s="5">
        <f>$E100*Datenbank!X101</f>
        <v>0</v>
      </c>
      <c r="Y100">
        <f>HOLDS!G107*HOLDS!$E107</f>
        <v>0</v>
      </c>
      <c r="Z100">
        <f>HOLDS!H107*HOLDS!$E107</f>
        <v>0</v>
      </c>
      <c r="AA100">
        <f>HOLDS!I107*HOLDS!$E107</f>
        <v>0</v>
      </c>
      <c r="AB100">
        <f>HOLDS!J107*HOLDS!$E107</f>
        <v>0</v>
      </c>
      <c r="AC100">
        <f>HOLDS!K107*HOLDS!$E107</f>
        <v>0</v>
      </c>
      <c r="AD100">
        <f>HOLDS!L107*HOLDS!$E107</f>
        <v>0</v>
      </c>
      <c r="AE100">
        <f>HOLDS!M107*HOLDS!$E107</f>
        <v>0</v>
      </c>
      <c r="AF100">
        <f>HOLDS!N107*HOLDS!$E107</f>
        <v>0</v>
      </c>
      <c r="AG100">
        <f>HOLDS!O107*HOLDS!$E107</f>
        <v>0</v>
      </c>
      <c r="AH100">
        <f>HOLDS!P107*HOLDS!$E107</f>
        <v>0</v>
      </c>
      <c r="AI100">
        <f>HOLDS!Q107*HOLDS!$E107</f>
        <v>0</v>
      </c>
      <c r="AJ100">
        <f>HOLDS!R107*HOLDS!$E107</f>
        <v>0</v>
      </c>
      <c r="AK100">
        <f>HOLDS!S107*HOLDS!$E107</f>
        <v>0</v>
      </c>
      <c r="AL100">
        <f>HOLDS!T107*HOLDS!$E107</f>
        <v>0</v>
      </c>
      <c r="AM100">
        <f>HOLDS!U107*HOLDS!$E107</f>
        <v>0</v>
      </c>
      <c r="AN100">
        <f>HOLDS!V107*HOLDS!$E107</f>
        <v>0</v>
      </c>
      <c r="AO100">
        <f>HOLDS!W107*HOLDS!$E107</f>
        <v>0</v>
      </c>
      <c r="AR100">
        <f>SUM(HOLDS!G107:W107)*Datenbank!AA101</f>
        <v>0</v>
      </c>
      <c r="AS100">
        <f>SUM(HOLDS!G107:W107)*Datenbank!AC101</f>
        <v>0</v>
      </c>
      <c r="AV100">
        <f>SUM(HOLDS!G107:W107)*Datenbank!AF101</f>
        <v>0</v>
      </c>
    </row>
    <row r="101" spans="2:48" ht="19.5" thickBot="1" x14ac:dyDescent="0.35">
      <c r="B101" t="str">
        <f>PROPER(VLOOKUP(C101,Datenbank!B:AI,26,FALSE))</f>
        <v>260,61</v>
      </c>
      <c r="C101" s="145" t="s">
        <v>314</v>
      </c>
      <c r="D101" s="50" t="str">
        <f>PROPER(VLOOKUP(C101,Datenbank!B:C,2,FALSE))</f>
        <v>Love Handle Maxi 3</v>
      </c>
      <c r="E101" s="1">
        <f>SUM(HOLDS!G108:W108)</f>
        <v>0</v>
      </c>
      <c r="F101" s="5">
        <f>$E101*Datenbank!H102</f>
        <v>0</v>
      </c>
      <c r="G101" s="5">
        <f>$E101*Datenbank!I102</f>
        <v>0</v>
      </c>
      <c r="H101" s="5">
        <f>$E101*Datenbank!J102</f>
        <v>0</v>
      </c>
      <c r="I101" s="5">
        <f>$E101*Datenbank!K102</f>
        <v>0</v>
      </c>
      <c r="J101" s="5">
        <f>$E101*Datenbank!L102</f>
        <v>0</v>
      </c>
      <c r="K101" s="5">
        <f>$E101*Datenbank!M102</f>
        <v>0</v>
      </c>
      <c r="L101" s="5">
        <f>$E101*Datenbank!N102</f>
        <v>0</v>
      </c>
      <c r="M101" s="5">
        <f>$E101*Datenbank!O102</f>
        <v>0</v>
      </c>
      <c r="N101" s="5">
        <f>$E101*Datenbank!P102</f>
        <v>0</v>
      </c>
      <c r="O101" s="5">
        <f>$E101*Datenbank!Q102</f>
        <v>0</v>
      </c>
      <c r="P101" s="5">
        <f>$E101*Datenbank!R102</f>
        <v>0</v>
      </c>
      <c r="Q101" s="5">
        <f>$E101*Datenbank!S102</f>
        <v>0</v>
      </c>
      <c r="R101" s="5">
        <f>$E101*Datenbank!T102</f>
        <v>0</v>
      </c>
      <c r="S101" s="5">
        <f>$E101*Datenbank!U102</f>
        <v>0</v>
      </c>
      <c r="T101" s="5">
        <f>$E101*Datenbank!V102</f>
        <v>0</v>
      </c>
      <c r="U101" s="5">
        <f>$E101*Datenbank!W102</f>
        <v>0</v>
      </c>
      <c r="V101" s="5">
        <f>$E101*Datenbank!X102</f>
        <v>0</v>
      </c>
      <c r="Y101">
        <f>HOLDS!G108*HOLDS!$E108</f>
        <v>0</v>
      </c>
      <c r="Z101">
        <f>HOLDS!H108*HOLDS!$E108</f>
        <v>0</v>
      </c>
      <c r="AA101">
        <f>HOLDS!I108*HOLDS!$E108</f>
        <v>0</v>
      </c>
      <c r="AB101">
        <f>HOLDS!J108*HOLDS!$E108</f>
        <v>0</v>
      </c>
      <c r="AC101">
        <f>HOLDS!K108*HOLDS!$E108</f>
        <v>0</v>
      </c>
      <c r="AD101">
        <f>HOLDS!L108*HOLDS!$E108</f>
        <v>0</v>
      </c>
      <c r="AE101">
        <f>HOLDS!M108*HOLDS!$E108</f>
        <v>0</v>
      </c>
      <c r="AF101">
        <f>HOLDS!N108*HOLDS!$E108</f>
        <v>0</v>
      </c>
      <c r="AG101">
        <f>HOLDS!O108*HOLDS!$E108</f>
        <v>0</v>
      </c>
      <c r="AH101">
        <f>HOLDS!P108*HOLDS!$E108</f>
        <v>0</v>
      </c>
      <c r="AI101">
        <f>HOLDS!Q108*HOLDS!$E108</f>
        <v>0</v>
      </c>
      <c r="AJ101">
        <f>HOLDS!R108*HOLDS!$E108</f>
        <v>0</v>
      </c>
      <c r="AK101">
        <f>HOLDS!S108*HOLDS!$E108</f>
        <v>0</v>
      </c>
      <c r="AL101">
        <f>HOLDS!T108*HOLDS!$E108</f>
        <v>0</v>
      </c>
      <c r="AM101">
        <f>HOLDS!U108*HOLDS!$E108</f>
        <v>0</v>
      </c>
      <c r="AN101">
        <f>HOLDS!V108*HOLDS!$E108</f>
        <v>0</v>
      </c>
      <c r="AO101">
        <f>HOLDS!W108*HOLDS!$E108</f>
        <v>0</v>
      </c>
      <c r="AR101">
        <f>SUM(HOLDS!G108:W108)*Datenbank!AA102</f>
        <v>0</v>
      </c>
      <c r="AS101">
        <f>SUM(HOLDS!G108:W108)*Datenbank!AC102</f>
        <v>0</v>
      </c>
      <c r="AV101">
        <f>SUM(HOLDS!G108:W108)*Datenbank!AF102</f>
        <v>0</v>
      </c>
    </row>
    <row r="102" spans="2:48" ht="19.5" thickBot="1" x14ac:dyDescent="0.35">
      <c r="B102" t="str">
        <f>PROPER(VLOOKUP(C102,Datenbank!B:AI,26,FALSE))</f>
        <v>213,01</v>
      </c>
      <c r="C102" s="145" t="s">
        <v>315</v>
      </c>
      <c r="D102" s="50" t="str">
        <f>PROPER(VLOOKUP(C102,Datenbank!B:C,2,FALSE))</f>
        <v>Love Handle Maxi 3</v>
      </c>
      <c r="E102" s="1">
        <f>SUM(HOLDS!G109:W109)</f>
        <v>0</v>
      </c>
      <c r="F102" s="5">
        <f>$E102*Datenbank!H103</f>
        <v>0</v>
      </c>
      <c r="G102" s="5">
        <f>$E102*Datenbank!I103</f>
        <v>0</v>
      </c>
      <c r="H102" s="5">
        <f>$E102*Datenbank!J103</f>
        <v>0</v>
      </c>
      <c r="I102" s="5">
        <f>$E102*Datenbank!K103</f>
        <v>0</v>
      </c>
      <c r="J102" s="5">
        <f>$E102*Datenbank!L103</f>
        <v>0</v>
      </c>
      <c r="K102" s="5">
        <f>$E102*Datenbank!M103</f>
        <v>0</v>
      </c>
      <c r="L102" s="5">
        <f>$E102*Datenbank!N103</f>
        <v>0</v>
      </c>
      <c r="M102" s="5">
        <f>$E102*Datenbank!O103</f>
        <v>0</v>
      </c>
      <c r="N102" s="5">
        <f>$E102*Datenbank!P103</f>
        <v>0</v>
      </c>
      <c r="O102" s="5">
        <f>$E102*Datenbank!Q103</f>
        <v>0</v>
      </c>
      <c r="P102" s="5">
        <f>$E102*Datenbank!R103</f>
        <v>0</v>
      </c>
      <c r="Q102" s="5">
        <f>$E102*Datenbank!S103</f>
        <v>0</v>
      </c>
      <c r="R102" s="5">
        <f>$E102*Datenbank!T103</f>
        <v>0</v>
      </c>
      <c r="S102" s="5">
        <f>$E102*Datenbank!U103</f>
        <v>0</v>
      </c>
      <c r="T102" s="5">
        <f>$E102*Datenbank!V103</f>
        <v>0</v>
      </c>
      <c r="U102" s="5">
        <f>$E102*Datenbank!W103</f>
        <v>0</v>
      </c>
      <c r="V102" s="5">
        <f>$E102*Datenbank!X103</f>
        <v>0</v>
      </c>
      <c r="Y102">
        <f>HOLDS!G109*HOLDS!$E109</f>
        <v>0</v>
      </c>
      <c r="Z102">
        <f>HOLDS!H109*HOLDS!$E109</f>
        <v>0</v>
      </c>
      <c r="AA102">
        <f>HOLDS!I109*HOLDS!$E109</f>
        <v>0</v>
      </c>
      <c r="AB102">
        <f>HOLDS!J109*HOLDS!$E109</f>
        <v>0</v>
      </c>
      <c r="AC102">
        <f>HOLDS!K109*HOLDS!$E109</f>
        <v>0</v>
      </c>
      <c r="AD102">
        <f>HOLDS!L109*HOLDS!$E109</f>
        <v>0</v>
      </c>
      <c r="AE102">
        <f>HOLDS!M109*HOLDS!$E109</f>
        <v>0</v>
      </c>
      <c r="AF102">
        <f>HOLDS!N109*HOLDS!$E109</f>
        <v>0</v>
      </c>
      <c r="AG102">
        <f>HOLDS!O109*HOLDS!$E109</f>
        <v>0</v>
      </c>
      <c r="AH102">
        <f>HOLDS!P109*HOLDS!$E109</f>
        <v>0</v>
      </c>
      <c r="AI102">
        <f>HOLDS!Q109*HOLDS!$E109</f>
        <v>0</v>
      </c>
      <c r="AJ102">
        <f>HOLDS!R109*HOLDS!$E109</f>
        <v>0</v>
      </c>
      <c r="AK102">
        <f>HOLDS!S109*HOLDS!$E109</f>
        <v>0</v>
      </c>
      <c r="AL102">
        <f>HOLDS!T109*HOLDS!$E109</f>
        <v>0</v>
      </c>
      <c r="AM102">
        <f>HOLDS!U109*HOLDS!$E109</f>
        <v>0</v>
      </c>
      <c r="AN102">
        <f>HOLDS!V109*HOLDS!$E109</f>
        <v>0</v>
      </c>
      <c r="AO102">
        <f>HOLDS!W109*HOLDS!$E109</f>
        <v>0</v>
      </c>
      <c r="AR102">
        <f>SUM(HOLDS!G109:W109)*Datenbank!AA103</f>
        <v>0</v>
      </c>
      <c r="AS102">
        <f>SUM(HOLDS!G109:W109)*Datenbank!AC103</f>
        <v>0</v>
      </c>
      <c r="AV102">
        <f>SUM(HOLDS!G109:W109)*Datenbank!AF103</f>
        <v>0</v>
      </c>
    </row>
    <row r="103" spans="2:48" ht="19.5" thickBot="1" x14ac:dyDescent="0.35">
      <c r="B103" t="str">
        <f>PROPER(VLOOKUP(C103,Datenbank!B:AI,26,FALSE))</f>
        <v>260,61</v>
      </c>
      <c r="C103" s="145" t="s">
        <v>378</v>
      </c>
      <c r="D103" s="50" t="str">
        <f>PROPER(VLOOKUP(C103,Datenbank!B:C,2,FALSE))</f>
        <v>Love Handle Maxi 4</v>
      </c>
      <c r="E103" s="1">
        <f>SUM(HOLDS!G110:W110)</f>
        <v>0</v>
      </c>
      <c r="F103" s="5">
        <f>$E103*Datenbank!H104</f>
        <v>0</v>
      </c>
      <c r="G103" s="5">
        <f>$E103*Datenbank!I104</f>
        <v>0</v>
      </c>
      <c r="H103" s="5">
        <f>$E103*Datenbank!J104</f>
        <v>0</v>
      </c>
      <c r="I103" s="5">
        <f>$E103*Datenbank!K104</f>
        <v>0</v>
      </c>
      <c r="J103" s="5">
        <f>$E103*Datenbank!L104</f>
        <v>0</v>
      </c>
      <c r="K103" s="5">
        <f>$E103*Datenbank!M104</f>
        <v>0</v>
      </c>
      <c r="L103" s="5">
        <f>$E103*Datenbank!N104</f>
        <v>0</v>
      </c>
      <c r="M103" s="5">
        <f>$E103*Datenbank!O104</f>
        <v>0</v>
      </c>
      <c r="N103" s="5">
        <f>$E103*Datenbank!P104</f>
        <v>0</v>
      </c>
      <c r="O103" s="5">
        <f>$E103*Datenbank!Q104</f>
        <v>0</v>
      </c>
      <c r="P103" s="5">
        <f>$E103*Datenbank!R104</f>
        <v>0</v>
      </c>
      <c r="Q103" s="5">
        <f>$E103*Datenbank!S104</f>
        <v>0</v>
      </c>
      <c r="R103" s="5">
        <f>$E103*Datenbank!T104</f>
        <v>0</v>
      </c>
      <c r="S103" s="5">
        <f>$E103*Datenbank!U104</f>
        <v>0</v>
      </c>
      <c r="T103" s="5">
        <f>$E103*Datenbank!V104</f>
        <v>0</v>
      </c>
      <c r="U103" s="5">
        <f>$E103*Datenbank!W104</f>
        <v>0</v>
      </c>
      <c r="V103" s="5">
        <f>$E103*Datenbank!X104</f>
        <v>0</v>
      </c>
      <c r="Y103">
        <f>HOLDS!G110*HOLDS!$E110</f>
        <v>0</v>
      </c>
      <c r="Z103">
        <f>HOLDS!H110*HOLDS!$E110</f>
        <v>0</v>
      </c>
      <c r="AA103">
        <f>HOLDS!I110*HOLDS!$E110</f>
        <v>0</v>
      </c>
      <c r="AB103">
        <f>HOLDS!J110*HOLDS!$E110</f>
        <v>0</v>
      </c>
      <c r="AC103">
        <f>HOLDS!K110*HOLDS!$E110</f>
        <v>0</v>
      </c>
      <c r="AD103">
        <f>HOLDS!L110*HOLDS!$E110</f>
        <v>0</v>
      </c>
      <c r="AE103">
        <f>HOLDS!M110*HOLDS!$E110</f>
        <v>0</v>
      </c>
      <c r="AF103">
        <f>HOLDS!N110*HOLDS!$E110</f>
        <v>0</v>
      </c>
      <c r="AG103">
        <f>HOLDS!O110*HOLDS!$E110</f>
        <v>0</v>
      </c>
      <c r="AH103">
        <f>HOLDS!P110*HOLDS!$E110</f>
        <v>0</v>
      </c>
      <c r="AI103">
        <f>HOLDS!Q110*HOLDS!$E110</f>
        <v>0</v>
      </c>
      <c r="AJ103">
        <f>HOLDS!R110*HOLDS!$E110</f>
        <v>0</v>
      </c>
      <c r="AK103">
        <f>HOLDS!S110*HOLDS!$E110</f>
        <v>0</v>
      </c>
      <c r="AL103">
        <f>HOLDS!T110*HOLDS!$E110</f>
        <v>0</v>
      </c>
      <c r="AM103">
        <f>HOLDS!U110*HOLDS!$E110</f>
        <v>0</v>
      </c>
      <c r="AN103">
        <f>HOLDS!V110*HOLDS!$E110</f>
        <v>0</v>
      </c>
      <c r="AO103">
        <f>HOLDS!W110*HOLDS!$E110</f>
        <v>0</v>
      </c>
      <c r="AR103">
        <f>SUM(HOLDS!G110:W110)*Datenbank!AA104</f>
        <v>0</v>
      </c>
      <c r="AS103">
        <f>SUM(HOLDS!G110:W110)*Datenbank!AC104</f>
        <v>0</v>
      </c>
      <c r="AV103">
        <f>SUM(HOLDS!G110:W110)*Datenbank!AF104</f>
        <v>0</v>
      </c>
    </row>
    <row r="104" spans="2:48" ht="19.5" thickBot="1" x14ac:dyDescent="0.35">
      <c r="B104" t="str">
        <f>PROPER(VLOOKUP(C104,Datenbank!B:AI,26,FALSE))</f>
        <v>213,01</v>
      </c>
      <c r="C104" s="145" t="s">
        <v>379</v>
      </c>
      <c r="D104" s="50" t="str">
        <f>PROPER(VLOOKUP(C104,Datenbank!B:C,2,FALSE))</f>
        <v>Love Handle Maxi 4</v>
      </c>
      <c r="E104" s="1">
        <f>SUM(HOLDS!G111:W111)</f>
        <v>0</v>
      </c>
      <c r="F104" s="5">
        <f>$E104*Datenbank!H105</f>
        <v>0</v>
      </c>
      <c r="G104" s="5">
        <f>$E104*Datenbank!I105</f>
        <v>0</v>
      </c>
      <c r="H104" s="5">
        <f>$E104*Datenbank!J105</f>
        <v>0</v>
      </c>
      <c r="I104" s="5">
        <f>$E104*Datenbank!K105</f>
        <v>0</v>
      </c>
      <c r="J104" s="5">
        <f>$E104*Datenbank!L105</f>
        <v>0</v>
      </c>
      <c r="K104" s="5">
        <f>$E104*Datenbank!M105</f>
        <v>0</v>
      </c>
      <c r="L104" s="5">
        <f>$E104*Datenbank!N105</f>
        <v>0</v>
      </c>
      <c r="M104" s="5">
        <f>$E104*Datenbank!O105</f>
        <v>0</v>
      </c>
      <c r="N104" s="5">
        <f>$E104*Datenbank!P105</f>
        <v>0</v>
      </c>
      <c r="O104" s="5">
        <f>$E104*Datenbank!Q105</f>
        <v>0</v>
      </c>
      <c r="P104" s="5">
        <f>$E104*Datenbank!R105</f>
        <v>0</v>
      </c>
      <c r="Q104" s="5">
        <f>$E104*Datenbank!S105</f>
        <v>0</v>
      </c>
      <c r="R104" s="5">
        <f>$E104*Datenbank!T105</f>
        <v>0</v>
      </c>
      <c r="S104" s="5">
        <f>$E104*Datenbank!U105</f>
        <v>0</v>
      </c>
      <c r="T104" s="5">
        <f>$E104*Datenbank!V105</f>
        <v>0</v>
      </c>
      <c r="U104" s="5">
        <f>$E104*Datenbank!W105</f>
        <v>0</v>
      </c>
      <c r="V104" s="5">
        <f>$E104*Datenbank!X105</f>
        <v>0</v>
      </c>
      <c r="Y104">
        <f>HOLDS!G111*HOLDS!$E111</f>
        <v>0</v>
      </c>
      <c r="Z104">
        <f>HOLDS!H111*HOLDS!$E111</f>
        <v>0</v>
      </c>
      <c r="AA104">
        <f>HOLDS!I111*HOLDS!$E111</f>
        <v>0</v>
      </c>
      <c r="AB104">
        <f>HOLDS!J111*HOLDS!$E111</f>
        <v>0</v>
      </c>
      <c r="AC104">
        <f>HOLDS!K111*HOLDS!$E111</f>
        <v>0</v>
      </c>
      <c r="AD104">
        <f>HOLDS!L111*HOLDS!$E111</f>
        <v>0</v>
      </c>
      <c r="AE104">
        <f>HOLDS!M111*HOLDS!$E111</f>
        <v>0</v>
      </c>
      <c r="AF104">
        <f>HOLDS!N111*HOLDS!$E111</f>
        <v>0</v>
      </c>
      <c r="AG104">
        <f>HOLDS!O111*HOLDS!$E111</f>
        <v>0</v>
      </c>
      <c r="AH104">
        <f>HOLDS!P111*HOLDS!$E111</f>
        <v>0</v>
      </c>
      <c r="AI104">
        <f>HOLDS!Q111*HOLDS!$E111</f>
        <v>0</v>
      </c>
      <c r="AJ104">
        <f>HOLDS!R111*HOLDS!$E111</f>
        <v>0</v>
      </c>
      <c r="AK104">
        <f>HOLDS!S111*HOLDS!$E111</f>
        <v>0</v>
      </c>
      <c r="AL104">
        <f>HOLDS!T111*HOLDS!$E111</f>
        <v>0</v>
      </c>
      <c r="AM104">
        <f>HOLDS!U111*HOLDS!$E111</f>
        <v>0</v>
      </c>
      <c r="AN104">
        <f>HOLDS!V111*HOLDS!$E111</f>
        <v>0</v>
      </c>
      <c r="AO104">
        <f>HOLDS!W111*HOLDS!$E111</f>
        <v>0</v>
      </c>
      <c r="AR104">
        <f>SUM(HOLDS!G111:W111)*Datenbank!AA105</f>
        <v>0</v>
      </c>
      <c r="AS104">
        <f>SUM(HOLDS!G111:W111)*Datenbank!AC105</f>
        <v>0</v>
      </c>
      <c r="AV104">
        <f>SUM(HOLDS!G111:W111)*Datenbank!AF105</f>
        <v>0</v>
      </c>
    </row>
    <row r="105" spans="2:48" ht="19.5" thickBot="1" x14ac:dyDescent="0.35">
      <c r="B105" t="str">
        <f>PROPER(VLOOKUP(C105,Datenbank!B:AI,26,FALSE))</f>
        <v>260,61</v>
      </c>
      <c r="C105" s="145" t="s">
        <v>380</v>
      </c>
      <c r="D105" s="50" t="str">
        <f>PROPER(VLOOKUP(C105,Datenbank!B:C,2,FALSE))</f>
        <v>Love Handle Maxi 5</v>
      </c>
      <c r="E105" s="1">
        <f>SUM(HOLDS!G112:W112)</f>
        <v>0</v>
      </c>
      <c r="F105" s="5">
        <f>$E105*Datenbank!H106</f>
        <v>0</v>
      </c>
      <c r="G105" s="5">
        <f>$E105*Datenbank!I106</f>
        <v>0</v>
      </c>
      <c r="H105" s="5">
        <f>$E105*Datenbank!J106</f>
        <v>0</v>
      </c>
      <c r="I105" s="5">
        <f>$E105*Datenbank!K106</f>
        <v>0</v>
      </c>
      <c r="J105" s="5">
        <f>$E105*Datenbank!L106</f>
        <v>0</v>
      </c>
      <c r="K105" s="5">
        <f>$E105*Datenbank!M106</f>
        <v>0</v>
      </c>
      <c r="L105" s="5">
        <f>$E105*Datenbank!N106</f>
        <v>0</v>
      </c>
      <c r="M105" s="5">
        <f>$E105*Datenbank!O106</f>
        <v>0</v>
      </c>
      <c r="N105" s="5">
        <f>$E105*Datenbank!P106</f>
        <v>0</v>
      </c>
      <c r="O105" s="5">
        <f>$E105*Datenbank!Q106</f>
        <v>0</v>
      </c>
      <c r="P105" s="5">
        <f>$E105*Datenbank!R106</f>
        <v>0</v>
      </c>
      <c r="Q105" s="5">
        <f>$E105*Datenbank!S106</f>
        <v>0</v>
      </c>
      <c r="R105" s="5">
        <f>$E105*Datenbank!T106</f>
        <v>0</v>
      </c>
      <c r="S105" s="5">
        <f>$E105*Datenbank!U106</f>
        <v>0</v>
      </c>
      <c r="T105" s="5">
        <f>$E105*Datenbank!V106</f>
        <v>0</v>
      </c>
      <c r="U105" s="5">
        <f>$E105*Datenbank!W106</f>
        <v>0</v>
      </c>
      <c r="V105" s="5">
        <f>$E105*Datenbank!X106</f>
        <v>0</v>
      </c>
      <c r="Y105">
        <f>HOLDS!G112*HOLDS!$E112</f>
        <v>0</v>
      </c>
      <c r="Z105">
        <f>HOLDS!H112*HOLDS!$E112</f>
        <v>0</v>
      </c>
      <c r="AA105">
        <f>HOLDS!I112*HOLDS!$E112</f>
        <v>0</v>
      </c>
      <c r="AB105">
        <f>HOLDS!J112*HOLDS!$E112</f>
        <v>0</v>
      </c>
      <c r="AC105">
        <f>HOLDS!K112*HOLDS!$E112</f>
        <v>0</v>
      </c>
      <c r="AD105">
        <f>HOLDS!L112*HOLDS!$E112</f>
        <v>0</v>
      </c>
      <c r="AE105">
        <f>HOLDS!M112*HOLDS!$E112</f>
        <v>0</v>
      </c>
      <c r="AF105">
        <f>HOLDS!N112*HOLDS!$E112</f>
        <v>0</v>
      </c>
      <c r="AG105">
        <f>HOLDS!O112*HOLDS!$E112</f>
        <v>0</v>
      </c>
      <c r="AH105">
        <f>HOLDS!P112*HOLDS!$E112</f>
        <v>0</v>
      </c>
      <c r="AI105">
        <f>HOLDS!Q112*HOLDS!$E112</f>
        <v>0</v>
      </c>
      <c r="AJ105">
        <f>HOLDS!R112*HOLDS!$E112</f>
        <v>0</v>
      </c>
      <c r="AK105">
        <f>HOLDS!S112*HOLDS!$E112</f>
        <v>0</v>
      </c>
      <c r="AL105">
        <f>HOLDS!T112*HOLDS!$E112</f>
        <v>0</v>
      </c>
      <c r="AM105">
        <f>HOLDS!U112*HOLDS!$E112</f>
        <v>0</v>
      </c>
      <c r="AN105">
        <f>HOLDS!V112*HOLDS!$E112</f>
        <v>0</v>
      </c>
      <c r="AO105">
        <f>HOLDS!W112*HOLDS!$E112</f>
        <v>0</v>
      </c>
      <c r="AR105">
        <f>SUM(HOLDS!G112:W112)*Datenbank!AA106</f>
        <v>0</v>
      </c>
      <c r="AS105">
        <f>SUM(HOLDS!G112:W112)*Datenbank!AC106</f>
        <v>0</v>
      </c>
      <c r="AV105">
        <f>SUM(HOLDS!G112:W112)*Datenbank!AF106</f>
        <v>0</v>
      </c>
    </row>
    <row r="106" spans="2:48" ht="19.5" thickBot="1" x14ac:dyDescent="0.35">
      <c r="B106" t="str">
        <f>PROPER(VLOOKUP(C106,Datenbank!B:AI,26,FALSE))</f>
        <v>213,01</v>
      </c>
      <c r="C106" s="145" t="s">
        <v>381</v>
      </c>
      <c r="D106" s="50" t="str">
        <f>PROPER(VLOOKUP(C106,Datenbank!B:C,2,FALSE))</f>
        <v>Love Handle Maxi 5</v>
      </c>
      <c r="E106" s="1">
        <f>SUM(HOLDS!G113:W113)</f>
        <v>0</v>
      </c>
      <c r="F106" s="5">
        <f>$E106*Datenbank!H107</f>
        <v>0</v>
      </c>
      <c r="G106" s="5">
        <f>$E106*Datenbank!I107</f>
        <v>0</v>
      </c>
      <c r="H106" s="5">
        <f>$E106*Datenbank!J107</f>
        <v>0</v>
      </c>
      <c r="I106" s="5">
        <f>$E106*Datenbank!K107</f>
        <v>0</v>
      </c>
      <c r="J106" s="5">
        <f>$E106*Datenbank!L107</f>
        <v>0</v>
      </c>
      <c r="K106" s="5">
        <f>$E106*Datenbank!M107</f>
        <v>0</v>
      </c>
      <c r="L106" s="5">
        <f>$E106*Datenbank!N107</f>
        <v>0</v>
      </c>
      <c r="M106" s="5">
        <f>$E106*Datenbank!O107</f>
        <v>0</v>
      </c>
      <c r="N106" s="5">
        <f>$E106*Datenbank!P107</f>
        <v>0</v>
      </c>
      <c r="O106" s="5">
        <f>$E106*Datenbank!Q107</f>
        <v>0</v>
      </c>
      <c r="P106" s="5">
        <f>$E106*Datenbank!R107</f>
        <v>0</v>
      </c>
      <c r="Q106" s="5">
        <f>$E106*Datenbank!S107</f>
        <v>0</v>
      </c>
      <c r="R106" s="5">
        <f>$E106*Datenbank!T107</f>
        <v>0</v>
      </c>
      <c r="S106" s="5">
        <f>$E106*Datenbank!U107</f>
        <v>0</v>
      </c>
      <c r="T106" s="5">
        <f>$E106*Datenbank!V107</f>
        <v>0</v>
      </c>
      <c r="U106" s="5">
        <f>$E106*Datenbank!W107</f>
        <v>0</v>
      </c>
      <c r="V106" s="5">
        <f>$E106*Datenbank!X107</f>
        <v>0</v>
      </c>
      <c r="Y106">
        <f>HOLDS!G113*HOLDS!$E113</f>
        <v>0</v>
      </c>
      <c r="Z106">
        <f>HOLDS!H113*HOLDS!$E113</f>
        <v>0</v>
      </c>
      <c r="AA106">
        <f>HOLDS!I113*HOLDS!$E113</f>
        <v>0</v>
      </c>
      <c r="AB106">
        <f>HOLDS!J113*HOLDS!$E113</f>
        <v>0</v>
      </c>
      <c r="AC106">
        <f>HOLDS!K113*HOLDS!$E113</f>
        <v>0</v>
      </c>
      <c r="AD106">
        <f>HOLDS!L113*HOLDS!$E113</f>
        <v>0</v>
      </c>
      <c r="AE106">
        <f>HOLDS!M113*HOLDS!$E113</f>
        <v>0</v>
      </c>
      <c r="AF106">
        <f>HOLDS!N113*HOLDS!$E113</f>
        <v>0</v>
      </c>
      <c r="AG106">
        <f>HOLDS!O113*HOLDS!$E113</f>
        <v>0</v>
      </c>
      <c r="AH106">
        <f>HOLDS!P113*HOLDS!$E113</f>
        <v>0</v>
      </c>
      <c r="AI106">
        <f>HOLDS!Q113*HOLDS!$E113</f>
        <v>0</v>
      </c>
      <c r="AJ106">
        <f>HOLDS!R113*HOLDS!$E113</f>
        <v>0</v>
      </c>
      <c r="AK106">
        <f>HOLDS!S113*HOLDS!$E113</f>
        <v>0</v>
      </c>
      <c r="AL106">
        <f>HOLDS!T113*HOLDS!$E113</f>
        <v>0</v>
      </c>
      <c r="AM106">
        <f>HOLDS!U113*HOLDS!$E113</f>
        <v>0</v>
      </c>
      <c r="AN106">
        <f>HOLDS!V113*HOLDS!$E113</f>
        <v>0</v>
      </c>
      <c r="AO106">
        <f>HOLDS!W113*HOLDS!$E113</f>
        <v>0</v>
      </c>
      <c r="AR106">
        <f>SUM(HOLDS!G113:W113)*Datenbank!AA107</f>
        <v>0</v>
      </c>
      <c r="AS106">
        <f>SUM(HOLDS!G113:W113)*Datenbank!AC107</f>
        <v>0</v>
      </c>
      <c r="AV106">
        <f>SUM(HOLDS!G113:W113)*Datenbank!AF107</f>
        <v>0</v>
      </c>
    </row>
    <row r="107" spans="2:48" ht="19.5" thickBot="1" x14ac:dyDescent="0.35">
      <c r="B107" t="str">
        <f>PROPER(VLOOKUP(C107,Datenbank!B:AI,26,FALSE))</f>
        <v>260,61</v>
      </c>
      <c r="C107" s="145" t="s">
        <v>382</v>
      </c>
      <c r="D107" s="50" t="str">
        <f>PROPER(VLOOKUP(C107,Datenbank!B:C,2,FALSE))</f>
        <v>Love Handle Maxi 6</v>
      </c>
      <c r="E107" s="1">
        <f>SUM(HOLDS!G114:W114)</f>
        <v>0</v>
      </c>
      <c r="F107" s="5">
        <f>$E107*Datenbank!H108</f>
        <v>0</v>
      </c>
      <c r="G107" s="5">
        <f>$E107*Datenbank!I108</f>
        <v>0</v>
      </c>
      <c r="H107" s="5">
        <f>$E107*Datenbank!J108</f>
        <v>0</v>
      </c>
      <c r="I107" s="5">
        <f>$E107*Datenbank!K108</f>
        <v>0</v>
      </c>
      <c r="J107" s="5">
        <f>$E107*Datenbank!L108</f>
        <v>0</v>
      </c>
      <c r="K107" s="5">
        <f>$E107*Datenbank!M108</f>
        <v>0</v>
      </c>
      <c r="L107" s="5">
        <f>$E107*Datenbank!N108</f>
        <v>0</v>
      </c>
      <c r="M107" s="5">
        <f>$E107*Datenbank!O108</f>
        <v>0</v>
      </c>
      <c r="N107" s="5">
        <f>$E107*Datenbank!P108</f>
        <v>0</v>
      </c>
      <c r="O107" s="5">
        <f>$E107*Datenbank!Q108</f>
        <v>0</v>
      </c>
      <c r="P107" s="5">
        <f>$E107*Datenbank!R108</f>
        <v>0</v>
      </c>
      <c r="Q107" s="5">
        <f>$E107*Datenbank!S108</f>
        <v>0</v>
      </c>
      <c r="R107" s="5">
        <f>$E107*Datenbank!T108</f>
        <v>0</v>
      </c>
      <c r="S107" s="5">
        <f>$E107*Datenbank!U108</f>
        <v>0</v>
      </c>
      <c r="T107" s="5">
        <f>$E107*Datenbank!V108</f>
        <v>0</v>
      </c>
      <c r="U107" s="5">
        <f>$E107*Datenbank!W108</f>
        <v>0</v>
      </c>
      <c r="V107" s="5">
        <f>$E107*Datenbank!X108</f>
        <v>0</v>
      </c>
      <c r="Y107">
        <f>HOLDS!G114*HOLDS!$E114</f>
        <v>0</v>
      </c>
      <c r="Z107">
        <f>HOLDS!H114*HOLDS!$E114</f>
        <v>0</v>
      </c>
      <c r="AA107">
        <f>HOLDS!I114*HOLDS!$E114</f>
        <v>0</v>
      </c>
      <c r="AB107">
        <f>HOLDS!J114*HOLDS!$E114</f>
        <v>0</v>
      </c>
      <c r="AC107">
        <f>HOLDS!K114*HOLDS!$E114</f>
        <v>0</v>
      </c>
      <c r="AD107">
        <f>HOLDS!L114*HOLDS!$E114</f>
        <v>0</v>
      </c>
      <c r="AE107">
        <f>HOLDS!M114*HOLDS!$E114</f>
        <v>0</v>
      </c>
      <c r="AF107">
        <f>HOLDS!N114*HOLDS!$E114</f>
        <v>0</v>
      </c>
      <c r="AG107">
        <f>HOLDS!O114*HOLDS!$E114</f>
        <v>0</v>
      </c>
      <c r="AH107">
        <f>HOLDS!P114*HOLDS!$E114</f>
        <v>0</v>
      </c>
      <c r="AI107">
        <f>HOLDS!Q114*HOLDS!$E114</f>
        <v>0</v>
      </c>
      <c r="AJ107">
        <f>HOLDS!R114*HOLDS!$E114</f>
        <v>0</v>
      </c>
      <c r="AK107">
        <f>HOLDS!S114*HOLDS!$E114</f>
        <v>0</v>
      </c>
      <c r="AL107">
        <f>HOLDS!T114*HOLDS!$E114</f>
        <v>0</v>
      </c>
      <c r="AM107">
        <f>HOLDS!U114*HOLDS!$E114</f>
        <v>0</v>
      </c>
      <c r="AN107">
        <f>HOLDS!V114*HOLDS!$E114</f>
        <v>0</v>
      </c>
      <c r="AO107">
        <f>HOLDS!W114*HOLDS!$E114</f>
        <v>0</v>
      </c>
      <c r="AR107">
        <f>SUM(HOLDS!G114:W114)*Datenbank!AA108</f>
        <v>0</v>
      </c>
      <c r="AS107">
        <f>SUM(HOLDS!G114:W114)*Datenbank!AC108</f>
        <v>0</v>
      </c>
      <c r="AV107">
        <f>SUM(HOLDS!G114:W114)*Datenbank!AF108</f>
        <v>0</v>
      </c>
    </row>
    <row r="108" spans="2:48" ht="19.5" thickBot="1" x14ac:dyDescent="0.35">
      <c r="B108" t="str">
        <f>PROPER(VLOOKUP(C108,Datenbank!B:AI,26,FALSE))</f>
        <v>213,01</v>
      </c>
      <c r="C108" s="145" t="s">
        <v>383</v>
      </c>
      <c r="D108" s="50" t="str">
        <f>PROPER(VLOOKUP(C108,Datenbank!B:C,2,FALSE))</f>
        <v>Love Handle Maxi 6</v>
      </c>
      <c r="E108" s="1">
        <f>SUM(HOLDS!G115:W115)</f>
        <v>0</v>
      </c>
      <c r="F108" s="5">
        <f>$E108*Datenbank!H109</f>
        <v>0</v>
      </c>
      <c r="G108" s="5">
        <f>$E108*Datenbank!I109</f>
        <v>0</v>
      </c>
      <c r="H108" s="5">
        <f>$E108*Datenbank!J109</f>
        <v>0</v>
      </c>
      <c r="I108" s="5">
        <f>$E108*Datenbank!K109</f>
        <v>0</v>
      </c>
      <c r="J108" s="5">
        <f>$E108*Datenbank!L109</f>
        <v>0</v>
      </c>
      <c r="K108" s="5">
        <f>$E108*Datenbank!M109</f>
        <v>0</v>
      </c>
      <c r="L108" s="5">
        <f>$E108*Datenbank!N109</f>
        <v>0</v>
      </c>
      <c r="M108" s="5">
        <f>$E108*Datenbank!O109</f>
        <v>0</v>
      </c>
      <c r="N108" s="5">
        <f>$E108*Datenbank!P109</f>
        <v>0</v>
      </c>
      <c r="O108" s="5">
        <f>$E108*Datenbank!Q109</f>
        <v>0</v>
      </c>
      <c r="P108" s="5">
        <f>$E108*Datenbank!R109</f>
        <v>0</v>
      </c>
      <c r="Q108" s="5">
        <f>$E108*Datenbank!S109</f>
        <v>0</v>
      </c>
      <c r="R108" s="5">
        <f>$E108*Datenbank!T109</f>
        <v>0</v>
      </c>
      <c r="S108" s="5">
        <f>$E108*Datenbank!U109</f>
        <v>0</v>
      </c>
      <c r="T108" s="5">
        <f>$E108*Datenbank!V109</f>
        <v>0</v>
      </c>
      <c r="U108" s="5">
        <f>$E108*Datenbank!W109</f>
        <v>0</v>
      </c>
      <c r="V108" s="5">
        <f>$E108*Datenbank!X109</f>
        <v>0</v>
      </c>
      <c r="Y108">
        <f>HOLDS!G115*HOLDS!$E115</f>
        <v>0</v>
      </c>
      <c r="Z108">
        <f>HOLDS!H115*HOLDS!$E115</f>
        <v>0</v>
      </c>
      <c r="AA108">
        <f>HOLDS!I115*HOLDS!$E115</f>
        <v>0</v>
      </c>
      <c r="AB108">
        <f>HOLDS!J115*HOLDS!$E115</f>
        <v>0</v>
      </c>
      <c r="AC108">
        <f>HOLDS!K115*HOLDS!$E115</f>
        <v>0</v>
      </c>
      <c r="AD108">
        <f>HOLDS!L115*HOLDS!$E115</f>
        <v>0</v>
      </c>
      <c r="AE108">
        <f>HOLDS!M115*HOLDS!$E115</f>
        <v>0</v>
      </c>
      <c r="AF108">
        <f>HOLDS!N115*HOLDS!$E115</f>
        <v>0</v>
      </c>
      <c r="AG108">
        <f>HOLDS!O115*HOLDS!$E115</f>
        <v>0</v>
      </c>
      <c r="AH108">
        <f>HOLDS!P115*HOLDS!$E115</f>
        <v>0</v>
      </c>
      <c r="AI108">
        <f>HOLDS!Q115*HOLDS!$E115</f>
        <v>0</v>
      </c>
      <c r="AJ108">
        <f>HOLDS!R115*HOLDS!$E115</f>
        <v>0</v>
      </c>
      <c r="AK108">
        <f>HOLDS!S115*HOLDS!$E115</f>
        <v>0</v>
      </c>
      <c r="AL108">
        <f>HOLDS!T115*HOLDS!$E115</f>
        <v>0</v>
      </c>
      <c r="AM108">
        <f>HOLDS!U115*HOLDS!$E115</f>
        <v>0</v>
      </c>
      <c r="AN108">
        <f>HOLDS!V115*HOLDS!$E115</f>
        <v>0</v>
      </c>
      <c r="AO108">
        <f>HOLDS!W115*HOLDS!$E115</f>
        <v>0</v>
      </c>
      <c r="AR108">
        <f>SUM(HOLDS!G115:W115)*Datenbank!AA109</f>
        <v>0</v>
      </c>
      <c r="AS108">
        <f>SUM(HOLDS!G115:W115)*Datenbank!AC109</f>
        <v>0</v>
      </c>
      <c r="AV108">
        <f>SUM(HOLDS!G115:W115)*Datenbank!AF109</f>
        <v>0</v>
      </c>
    </row>
    <row r="109" spans="2:48" ht="19.5" thickBot="1" x14ac:dyDescent="0.35">
      <c r="B109" t="str">
        <f>PROPER(VLOOKUP(C109,Datenbank!B:AI,26,FALSE))</f>
        <v>201,11</v>
      </c>
      <c r="C109" s="145" t="s">
        <v>316</v>
      </c>
      <c r="D109" s="50" t="str">
        <f>PROPER(VLOOKUP(C109,Datenbank!B:C,2,FALSE))</f>
        <v>Love Handle Medium 1</v>
      </c>
      <c r="E109" s="1">
        <f>SUM(HOLDS!G116:W116)</f>
        <v>0</v>
      </c>
      <c r="F109" s="5">
        <f>$E109*Datenbank!H110</f>
        <v>0</v>
      </c>
      <c r="G109" s="5">
        <f>$E109*Datenbank!I110</f>
        <v>0</v>
      </c>
      <c r="H109" s="5">
        <f>$E109*Datenbank!J110</f>
        <v>0</v>
      </c>
      <c r="I109" s="5">
        <f>$E109*Datenbank!K110</f>
        <v>0</v>
      </c>
      <c r="J109" s="5">
        <f>$E109*Datenbank!L110</f>
        <v>0</v>
      </c>
      <c r="K109" s="5">
        <f>$E109*Datenbank!M110</f>
        <v>0</v>
      </c>
      <c r="L109" s="5">
        <f>$E109*Datenbank!N110</f>
        <v>0</v>
      </c>
      <c r="M109" s="5">
        <f>$E109*Datenbank!O110</f>
        <v>0</v>
      </c>
      <c r="N109" s="5">
        <f>$E109*Datenbank!P110</f>
        <v>0</v>
      </c>
      <c r="O109" s="5">
        <f>$E109*Datenbank!Q110</f>
        <v>0</v>
      </c>
      <c r="P109" s="5">
        <f>$E109*Datenbank!R110</f>
        <v>0</v>
      </c>
      <c r="Q109" s="5">
        <f>$E109*Datenbank!S110</f>
        <v>0</v>
      </c>
      <c r="R109" s="5">
        <f>$E109*Datenbank!T110</f>
        <v>0</v>
      </c>
      <c r="S109" s="5">
        <f>$E109*Datenbank!U110</f>
        <v>0</v>
      </c>
      <c r="T109" s="5">
        <f>$E109*Datenbank!V110</f>
        <v>0</v>
      </c>
      <c r="U109" s="5">
        <f>$E109*Datenbank!W110</f>
        <v>0</v>
      </c>
      <c r="V109" s="5">
        <f>$E109*Datenbank!X110</f>
        <v>0</v>
      </c>
      <c r="Y109">
        <f>HOLDS!G116*HOLDS!$E116</f>
        <v>0</v>
      </c>
      <c r="Z109">
        <f>HOLDS!H116*HOLDS!$E116</f>
        <v>0</v>
      </c>
      <c r="AA109">
        <f>HOLDS!I116*HOLDS!$E116</f>
        <v>0</v>
      </c>
      <c r="AB109">
        <f>HOLDS!J116*HOLDS!$E116</f>
        <v>0</v>
      </c>
      <c r="AC109">
        <f>HOLDS!K116*HOLDS!$E116</f>
        <v>0</v>
      </c>
      <c r="AD109">
        <f>HOLDS!L116*HOLDS!$E116</f>
        <v>0</v>
      </c>
      <c r="AE109">
        <f>HOLDS!M116*HOLDS!$E116</f>
        <v>0</v>
      </c>
      <c r="AF109">
        <f>HOLDS!N116*HOLDS!$E116</f>
        <v>0</v>
      </c>
      <c r="AG109">
        <f>HOLDS!O116*HOLDS!$E116</f>
        <v>0</v>
      </c>
      <c r="AH109">
        <f>HOLDS!P116*HOLDS!$E116</f>
        <v>0</v>
      </c>
      <c r="AI109">
        <f>HOLDS!Q116*HOLDS!$E116</f>
        <v>0</v>
      </c>
      <c r="AJ109">
        <f>HOLDS!R116*HOLDS!$E116</f>
        <v>0</v>
      </c>
      <c r="AK109">
        <f>HOLDS!S116*HOLDS!$E116</f>
        <v>0</v>
      </c>
      <c r="AL109">
        <f>HOLDS!T116*HOLDS!$E116</f>
        <v>0</v>
      </c>
      <c r="AM109">
        <f>HOLDS!U116*HOLDS!$E116</f>
        <v>0</v>
      </c>
      <c r="AN109">
        <f>HOLDS!V116*HOLDS!$E116</f>
        <v>0</v>
      </c>
      <c r="AO109">
        <f>HOLDS!W116*HOLDS!$E116</f>
        <v>0</v>
      </c>
      <c r="AR109">
        <f>SUM(HOLDS!G116:W116)*Datenbank!AA110</f>
        <v>0</v>
      </c>
      <c r="AS109">
        <f>SUM(HOLDS!G116:W116)*Datenbank!AC110</f>
        <v>0</v>
      </c>
      <c r="AV109">
        <f>SUM(HOLDS!G116:W116)*Datenbank!AF110</f>
        <v>0</v>
      </c>
    </row>
    <row r="110" spans="2:48" ht="19.5" thickBot="1" x14ac:dyDescent="0.35">
      <c r="B110" t="str">
        <f>PROPER(VLOOKUP(C110,Datenbank!B:AI,26,FALSE))</f>
        <v>171,36</v>
      </c>
      <c r="C110" s="145" t="s">
        <v>317</v>
      </c>
      <c r="D110" s="50" t="str">
        <f>PROPER(VLOOKUP(C110,Datenbank!B:C,2,FALSE))</f>
        <v>Love Handle Medium 1</v>
      </c>
      <c r="E110" s="1">
        <f>SUM(HOLDS!G117:W117)</f>
        <v>0</v>
      </c>
      <c r="F110" s="5">
        <f>$E110*Datenbank!H111</f>
        <v>0</v>
      </c>
      <c r="G110" s="5">
        <f>$E110*Datenbank!I111</f>
        <v>0</v>
      </c>
      <c r="H110" s="5">
        <f>$E110*Datenbank!J111</f>
        <v>0</v>
      </c>
      <c r="I110" s="5">
        <f>$E110*Datenbank!K111</f>
        <v>0</v>
      </c>
      <c r="J110" s="5">
        <f>$E110*Datenbank!L111</f>
        <v>0</v>
      </c>
      <c r="K110" s="5">
        <f>$E110*Datenbank!M111</f>
        <v>0</v>
      </c>
      <c r="L110" s="5">
        <f>$E110*Datenbank!N111</f>
        <v>0</v>
      </c>
      <c r="M110" s="5">
        <f>$E110*Datenbank!O111</f>
        <v>0</v>
      </c>
      <c r="N110" s="5">
        <f>$E110*Datenbank!P111</f>
        <v>0</v>
      </c>
      <c r="O110" s="5">
        <f>$E110*Datenbank!Q111</f>
        <v>0</v>
      </c>
      <c r="P110" s="5">
        <f>$E110*Datenbank!R111</f>
        <v>0</v>
      </c>
      <c r="Q110" s="5">
        <f>$E110*Datenbank!S111</f>
        <v>0</v>
      </c>
      <c r="R110" s="5">
        <f>$E110*Datenbank!T111</f>
        <v>0</v>
      </c>
      <c r="S110" s="5">
        <f>$E110*Datenbank!U111</f>
        <v>0</v>
      </c>
      <c r="T110" s="5">
        <f>$E110*Datenbank!V111</f>
        <v>0</v>
      </c>
      <c r="U110" s="5">
        <f>$E110*Datenbank!W111</f>
        <v>0</v>
      </c>
      <c r="V110" s="5">
        <f>$E110*Datenbank!X111</f>
        <v>0</v>
      </c>
      <c r="Y110">
        <f>HOLDS!G117*HOLDS!$E117</f>
        <v>0</v>
      </c>
      <c r="Z110">
        <f>HOLDS!H117*HOLDS!$E117</f>
        <v>0</v>
      </c>
      <c r="AA110">
        <f>HOLDS!I117*HOLDS!$E117</f>
        <v>0</v>
      </c>
      <c r="AB110">
        <f>HOLDS!J117*HOLDS!$E117</f>
        <v>0</v>
      </c>
      <c r="AC110">
        <f>HOLDS!K117*HOLDS!$E117</f>
        <v>0</v>
      </c>
      <c r="AD110">
        <f>HOLDS!L117*HOLDS!$E117</f>
        <v>0</v>
      </c>
      <c r="AE110">
        <f>HOLDS!M117*HOLDS!$E117</f>
        <v>0</v>
      </c>
      <c r="AF110">
        <f>HOLDS!N117*HOLDS!$E117</f>
        <v>0</v>
      </c>
      <c r="AG110">
        <f>HOLDS!O117*HOLDS!$E117</f>
        <v>0</v>
      </c>
      <c r="AH110">
        <f>HOLDS!P117*HOLDS!$E117</f>
        <v>0</v>
      </c>
      <c r="AI110">
        <f>HOLDS!Q117*HOLDS!$E117</f>
        <v>0</v>
      </c>
      <c r="AJ110">
        <f>HOLDS!R117*HOLDS!$E117</f>
        <v>0</v>
      </c>
      <c r="AK110">
        <f>HOLDS!S117*HOLDS!$E117</f>
        <v>0</v>
      </c>
      <c r="AL110">
        <f>HOLDS!T117*HOLDS!$E117</f>
        <v>0</v>
      </c>
      <c r="AM110">
        <f>HOLDS!U117*HOLDS!$E117</f>
        <v>0</v>
      </c>
      <c r="AN110">
        <f>HOLDS!V117*HOLDS!$E117</f>
        <v>0</v>
      </c>
      <c r="AO110">
        <f>HOLDS!W117*HOLDS!$E117</f>
        <v>0</v>
      </c>
      <c r="AR110">
        <f>SUM(HOLDS!G117:W117)*Datenbank!AA111</f>
        <v>0</v>
      </c>
      <c r="AS110">
        <f>SUM(HOLDS!G117:W117)*Datenbank!AC111</f>
        <v>0</v>
      </c>
      <c r="AV110">
        <f>SUM(HOLDS!G117:W117)*Datenbank!AF111</f>
        <v>0</v>
      </c>
    </row>
    <row r="111" spans="2:48" ht="19.5" thickBot="1" x14ac:dyDescent="0.35">
      <c r="B111" t="str">
        <f>PROPER(VLOOKUP(C111,Datenbank!B:AI,26,FALSE))</f>
        <v>201,11</v>
      </c>
      <c r="C111" s="145" t="s">
        <v>318</v>
      </c>
      <c r="D111" s="50" t="str">
        <f>PROPER(VLOOKUP(C111,Datenbank!B:C,2,FALSE))</f>
        <v>Love Handle Medium 2</v>
      </c>
      <c r="E111" s="1">
        <f>SUM(HOLDS!G118:W118)</f>
        <v>0</v>
      </c>
      <c r="F111" s="5">
        <f>$E111*Datenbank!H112</f>
        <v>0</v>
      </c>
      <c r="G111" s="5">
        <f>$E111*Datenbank!I112</f>
        <v>0</v>
      </c>
      <c r="H111" s="5">
        <f>$E111*Datenbank!J112</f>
        <v>0</v>
      </c>
      <c r="I111" s="5">
        <f>$E111*Datenbank!K112</f>
        <v>0</v>
      </c>
      <c r="J111" s="5">
        <f>$E111*Datenbank!L112</f>
        <v>0</v>
      </c>
      <c r="K111" s="5">
        <f>$E111*Datenbank!M112</f>
        <v>0</v>
      </c>
      <c r="L111" s="5">
        <f>$E111*Datenbank!N112</f>
        <v>0</v>
      </c>
      <c r="M111" s="5">
        <f>$E111*Datenbank!O112</f>
        <v>0</v>
      </c>
      <c r="N111" s="5">
        <f>$E111*Datenbank!P112</f>
        <v>0</v>
      </c>
      <c r="O111" s="5">
        <f>$E111*Datenbank!Q112</f>
        <v>0</v>
      </c>
      <c r="P111" s="5">
        <f>$E111*Datenbank!R112</f>
        <v>0</v>
      </c>
      <c r="Q111" s="5">
        <f>$E111*Datenbank!S112</f>
        <v>0</v>
      </c>
      <c r="R111" s="5">
        <f>$E111*Datenbank!T112</f>
        <v>0</v>
      </c>
      <c r="S111" s="5">
        <f>$E111*Datenbank!U112</f>
        <v>0</v>
      </c>
      <c r="T111" s="5">
        <f>$E111*Datenbank!V112</f>
        <v>0</v>
      </c>
      <c r="U111" s="5">
        <f>$E111*Datenbank!W112</f>
        <v>0</v>
      </c>
      <c r="V111" s="5">
        <f>$E111*Datenbank!X112</f>
        <v>0</v>
      </c>
      <c r="Y111">
        <f>HOLDS!G118*HOLDS!$E118</f>
        <v>0</v>
      </c>
      <c r="Z111">
        <f>HOLDS!H118*HOLDS!$E118</f>
        <v>0</v>
      </c>
      <c r="AA111">
        <f>HOLDS!I118*HOLDS!$E118</f>
        <v>0</v>
      </c>
      <c r="AB111">
        <f>HOLDS!J118*HOLDS!$E118</f>
        <v>0</v>
      </c>
      <c r="AC111">
        <f>HOLDS!K118*HOLDS!$E118</f>
        <v>0</v>
      </c>
      <c r="AD111">
        <f>HOLDS!L118*HOLDS!$E118</f>
        <v>0</v>
      </c>
      <c r="AE111">
        <f>HOLDS!M118*HOLDS!$E118</f>
        <v>0</v>
      </c>
      <c r="AF111">
        <f>HOLDS!N118*HOLDS!$E118</f>
        <v>0</v>
      </c>
      <c r="AG111">
        <f>HOLDS!O118*HOLDS!$E118</f>
        <v>0</v>
      </c>
      <c r="AH111">
        <f>HOLDS!P118*HOLDS!$E118</f>
        <v>0</v>
      </c>
      <c r="AI111">
        <f>HOLDS!Q118*HOLDS!$E118</f>
        <v>0</v>
      </c>
      <c r="AJ111">
        <f>HOLDS!R118*HOLDS!$E118</f>
        <v>0</v>
      </c>
      <c r="AK111">
        <f>HOLDS!S118*HOLDS!$E118</f>
        <v>0</v>
      </c>
      <c r="AL111">
        <f>HOLDS!T118*HOLDS!$E118</f>
        <v>0</v>
      </c>
      <c r="AM111">
        <f>HOLDS!U118*HOLDS!$E118</f>
        <v>0</v>
      </c>
      <c r="AN111">
        <f>HOLDS!V118*HOLDS!$E118</f>
        <v>0</v>
      </c>
      <c r="AO111">
        <f>HOLDS!W118*HOLDS!$E118</f>
        <v>0</v>
      </c>
      <c r="AR111">
        <f>SUM(HOLDS!G118:W118)*Datenbank!AA112</f>
        <v>0</v>
      </c>
      <c r="AS111">
        <f>SUM(HOLDS!G118:W118)*Datenbank!AC112</f>
        <v>0</v>
      </c>
      <c r="AV111">
        <f>SUM(HOLDS!G118:W118)*Datenbank!AF112</f>
        <v>0</v>
      </c>
    </row>
    <row r="112" spans="2:48" ht="19.5" thickBot="1" x14ac:dyDescent="0.35">
      <c r="B112" t="str">
        <f>PROPER(VLOOKUP(C112,Datenbank!B:AI,26,FALSE))</f>
        <v>171,36</v>
      </c>
      <c r="C112" s="145" t="s">
        <v>319</v>
      </c>
      <c r="D112" s="50" t="str">
        <f>PROPER(VLOOKUP(C112,Datenbank!B:C,2,FALSE))</f>
        <v>Love Handle Medium 2</v>
      </c>
      <c r="E112" s="1">
        <f>SUM(HOLDS!G119:W119)</f>
        <v>0</v>
      </c>
      <c r="F112" s="5">
        <f>$E112*Datenbank!H113</f>
        <v>0</v>
      </c>
      <c r="G112" s="5">
        <f>$E112*Datenbank!I113</f>
        <v>0</v>
      </c>
      <c r="H112" s="5">
        <f>$E112*Datenbank!J113</f>
        <v>0</v>
      </c>
      <c r="I112" s="5">
        <f>$E112*Datenbank!K113</f>
        <v>0</v>
      </c>
      <c r="J112" s="5">
        <f>$E112*Datenbank!L113</f>
        <v>0</v>
      </c>
      <c r="K112" s="5">
        <f>$E112*Datenbank!M113</f>
        <v>0</v>
      </c>
      <c r="L112" s="5">
        <f>$E112*Datenbank!N113</f>
        <v>0</v>
      </c>
      <c r="M112" s="5">
        <f>$E112*Datenbank!O113</f>
        <v>0</v>
      </c>
      <c r="N112" s="5">
        <f>$E112*Datenbank!P113</f>
        <v>0</v>
      </c>
      <c r="O112" s="5">
        <f>$E112*Datenbank!Q113</f>
        <v>0</v>
      </c>
      <c r="P112" s="5">
        <f>$E112*Datenbank!R113</f>
        <v>0</v>
      </c>
      <c r="Q112" s="5">
        <f>$E112*Datenbank!S113</f>
        <v>0</v>
      </c>
      <c r="R112" s="5">
        <f>$E112*Datenbank!T113</f>
        <v>0</v>
      </c>
      <c r="S112" s="5">
        <f>$E112*Datenbank!U113</f>
        <v>0</v>
      </c>
      <c r="T112" s="5">
        <f>$E112*Datenbank!V113</f>
        <v>0</v>
      </c>
      <c r="U112" s="5">
        <f>$E112*Datenbank!W113</f>
        <v>0</v>
      </c>
      <c r="V112" s="5">
        <f>$E112*Datenbank!X113</f>
        <v>0</v>
      </c>
      <c r="Y112">
        <f>HOLDS!G119*HOLDS!$E119</f>
        <v>0</v>
      </c>
      <c r="Z112">
        <f>HOLDS!H119*HOLDS!$E119</f>
        <v>0</v>
      </c>
      <c r="AA112">
        <f>HOLDS!I119*HOLDS!$E119</f>
        <v>0</v>
      </c>
      <c r="AB112">
        <f>HOLDS!J119*HOLDS!$E119</f>
        <v>0</v>
      </c>
      <c r="AC112">
        <f>HOLDS!K119*HOLDS!$E119</f>
        <v>0</v>
      </c>
      <c r="AD112">
        <f>HOLDS!L119*HOLDS!$E119</f>
        <v>0</v>
      </c>
      <c r="AE112">
        <f>HOLDS!M119*HOLDS!$E119</f>
        <v>0</v>
      </c>
      <c r="AF112">
        <f>HOLDS!N119*HOLDS!$E119</f>
        <v>0</v>
      </c>
      <c r="AG112">
        <f>HOLDS!O119*HOLDS!$E119</f>
        <v>0</v>
      </c>
      <c r="AH112">
        <f>HOLDS!P119*HOLDS!$E119</f>
        <v>0</v>
      </c>
      <c r="AI112">
        <f>HOLDS!Q119*HOLDS!$E119</f>
        <v>0</v>
      </c>
      <c r="AJ112">
        <f>HOLDS!R119*HOLDS!$E119</f>
        <v>0</v>
      </c>
      <c r="AK112">
        <f>HOLDS!S119*HOLDS!$E119</f>
        <v>0</v>
      </c>
      <c r="AL112">
        <f>HOLDS!T119*HOLDS!$E119</f>
        <v>0</v>
      </c>
      <c r="AM112">
        <f>HOLDS!U119*HOLDS!$E119</f>
        <v>0</v>
      </c>
      <c r="AN112">
        <f>HOLDS!V119*HOLDS!$E119</f>
        <v>0</v>
      </c>
      <c r="AO112">
        <f>HOLDS!W119*HOLDS!$E119</f>
        <v>0</v>
      </c>
      <c r="AR112">
        <f>SUM(HOLDS!G119:W119)*Datenbank!AA113</f>
        <v>0</v>
      </c>
      <c r="AS112">
        <f>SUM(HOLDS!G119:W119)*Datenbank!AC113</f>
        <v>0</v>
      </c>
      <c r="AV112">
        <f>SUM(HOLDS!G119:W119)*Datenbank!AF113</f>
        <v>0</v>
      </c>
    </row>
    <row r="113" spans="2:48" ht="19.5" thickBot="1" x14ac:dyDescent="0.35">
      <c r="B113" t="str">
        <f>PROPER(VLOOKUP(C113,Datenbank!B:AI,26,FALSE))</f>
        <v>201,11</v>
      </c>
      <c r="C113" s="145" t="s">
        <v>320</v>
      </c>
      <c r="D113" s="50" t="str">
        <f>PROPER(VLOOKUP(C113,Datenbank!B:C,2,FALSE))</f>
        <v>Love Handle Medium 3</v>
      </c>
      <c r="E113" s="1">
        <f>SUM(HOLDS!G120:W120)</f>
        <v>0</v>
      </c>
      <c r="F113" s="5">
        <f>$E113*Datenbank!H114</f>
        <v>0</v>
      </c>
      <c r="G113" s="5">
        <f>$E113*Datenbank!I114</f>
        <v>0</v>
      </c>
      <c r="H113" s="5">
        <f>$E113*Datenbank!J114</f>
        <v>0</v>
      </c>
      <c r="I113" s="5">
        <f>$E113*Datenbank!K114</f>
        <v>0</v>
      </c>
      <c r="J113" s="5">
        <f>$E113*Datenbank!L114</f>
        <v>0</v>
      </c>
      <c r="K113" s="5">
        <f>$E113*Datenbank!M114</f>
        <v>0</v>
      </c>
      <c r="L113" s="5">
        <f>$E113*Datenbank!N114</f>
        <v>0</v>
      </c>
      <c r="M113" s="5">
        <f>$E113*Datenbank!O114</f>
        <v>0</v>
      </c>
      <c r="N113" s="5">
        <f>$E113*Datenbank!P114</f>
        <v>0</v>
      </c>
      <c r="O113" s="5">
        <f>$E113*Datenbank!Q114</f>
        <v>0</v>
      </c>
      <c r="P113" s="5">
        <f>$E113*Datenbank!R114</f>
        <v>0</v>
      </c>
      <c r="Q113" s="5">
        <f>$E113*Datenbank!S114</f>
        <v>0</v>
      </c>
      <c r="R113" s="5">
        <f>$E113*Datenbank!T114</f>
        <v>0</v>
      </c>
      <c r="S113" s="5">
        <f>$E113*Datenbank!U114</f>
        <v>0</v>
      </c>
      <c r="T113" s="5">
        <f>$E113*Datenbank!V114</f>
        <v>0</v>
      </c>
      <c r="U113" s="5">
        <f>$E113*Datenbank!W114</f>
        <v>0</v>
      </c>
      <c r="V113" s="5">
        <f>$E113*Datenbank!X114</f>
        <v>0</v>
      </c>
      <c r="Y113">
        <f>HOLDS!G120*HOLDS!$E120</f>
        <v>0</v>
      </c>
      <c r="Z113">
        <f>HOLDS!H120*HOLDS!$E120</f>
        <v>0</v>
      </c>
      <c r="AA113">
        <f>HOLDS!I120*HOLDS!$E120</f>
        <v>0</v>
      </c>
      <c r="AB113">
        <f>HOLDS!J120*HOLDS!$E120</f>
        <v>0</v>
      </c>
      <c r="AC113">
        <f>HOLDS!K120*HOLDS!$E120</f>
        <v>0</v>
      </c>
      <c r="AD113">
        <f>HOLDS!L120*HOLDS!$E120</f>
        <v>0</v>
      </c>
      <c r="AE113">
        <f>HOLDS!M120*HOLDS!$E120</f>
        <v>0</v>
      </c>
      <c r="AF113">
        <f>HOLDS!N120*HOLDS!$E120</f>
        <v>0</v>
      </c>
      <c r="AG113">
        <f>HOLDS!O120*HOLDS!$E120</f>
        <v>0</v>
      </c>
      <c r="AH113">
        <f>HOLDS!P120*HOLDS!$E120</f>
        <v>0</v>
      </c>
      <c r="AI113">
        <f>HOLDS!Q120*HOLDS!$E120</f>
        <v>0</v>
      </c>
      <c r="AJ113">
        <f>HOLDS!R120*HOLDS!$E120</f>
        <v>0</v>
      </c>
      <c r="AK113">
        <f>HOLDS!S120*HOLDS!$E120</f>
        <v>0</v>
      </c>
      <c r="AL113">
        <f>HOLDS!T120*HOLDS!$E120</f>
        <v>0</v>
      </c>
      <c r="AM113">
        <f>HOLDS!U120*HOLDS!$E120</f>
        <v>0</v>
      </c>
      <c r="AN113">
        <f>HOLDS!V120*HOLDS!$E120</f>
        <v>0</v>
      </c>
      <c r="AO113">
        <f>HOLDS!W120*HOLDS!$E120</f>
        <v>0</v>
      </c>
      <c r="AR113">
        <f>SUM(HOLDS!G120:W120)*Datenbank!AA114</f>
        <v>0</v>
      </c>
      <c r="AS113">
        <f>SUM(HOLDS!G120:W120)*Datenbank!AC114</f>
        <v>0</v>
      </c>
      <c r="AV113">
        <f>SUM(HOLDS!G120:W120)*Datenbank!AF114</f>
        <v>0</v>
      </c>
    </row>
    <row r="114" spans="2:48" ht="19.5" thickBot="1" x14ac:dyDescent="0.35">
      <c r="B114" t="str">
        <f>PROPER(VLOOKUP(C114,Datenbank!B:AI,26,FALSE))</f>
        <v>171,36</v>
      </c>
      <c r="C114" s="145" t="s">
        <v>321</v>
      </c>
      <c r="D114" s="50" t="str">
        <f>PROPER(VLOOKUP(C114,Datenbank!B:C,2,FALSE))</f>
        <v>Love Handle Medium 3</v>
      </c>
      <c r="E114" s="1">
        <f>SUM(HOLDS!G121:W121)</f>
        <v>0</v>
      </c>
      <c r="F114" s="5">
        <f>$E114*Datenbank!H115</f>
        <v>0</v>
      </c>
      <c r="G114" s="5">
        <f>$E114*Datenbank!I115</f>
        <v>0</v>
      </c>
      <c r="H114" s="5">
        <f>$E114*Datenbank!J115</f>
        <v>0</v>
      </c>
      <c r="I114" s="5">
        <f>$E114*Datenbank!K115</f>
        <v>0</v>
      </c>
      <c r="J114" s="5">
        <f>$E114*Datenbank!L115</f>
        <v>0</v>
      </c>
      <c r="K114" s="5">
        <f>$E114*Datenbank!M115</f>
        <v>0</v>
      </c>
      <c r="L114" s="5">
        <f>$E114*Datenbank!N115</f>
        <v>0</v>
      </c>
      <c r="M114" s="5">
        <f>$E114*Datenbank!O115</f>
        <v>0</v>
      </c>
      <c r="N114" s="5">
        <f>$E114*Datenbank!P115</f>
        <v>0</v>
      </c>
      <c r="O114" s="5">
        <f>$E114*Datenbank!Q115</f>
        <v>0</v>
      </c>
      <c r="P114" s="5">
        <f>$E114*Datenbank!R115</f>
        <v>0</v>
      </c>
      <c r="Q114" s="5">
        <f>$E114*Datenbank!S115</f>
        <v>0</v>
      </c>
      <c r="R114" s="5">
        <f>$E114*Datenbank!T115</f>
        <v>0</v>
      </c>
      <c r="S114" s="5">
        <f>$E114*Datenbank!U115</f>
        <v>0</v>
      </c>
      <c r="T114" s="5">
        <f>$E114*Datenbank!V115</f>
        <v>0</v>
      </c>
      <c r="U114" s="5">
        <f>$E114*Datenbank!W115</f>
        <v>0</v>
      </c>
      <c r="V114" s="5">
        <f>$E114*Datenbank!X115</f>
        <v>0</v>
      </c>
      <c r="Y114">
        <f>HOLDS!G121*HOLDS!$E121</f>
        <v>0</v>
      </c>
      <c r="Z114">
        <f>HOLDS!H121*HOLDS!$E121</f>
        <v>0</v>
      </c>
      <c r="AA114">
        <f>HOLDS!I121*HOLDS!$E121</f>
        <v>0</v>
      </c>
      <c r="AB114">
        <f>HOLDS!J121*HOLDS!$E121</f>
        <v>0</v>
      </c>
      <c r="AC114">
        <f>HOLDS!K121*HOLDS!$E121</f>
        <v>0</v>
      </c>
      <c r="AD114">
        <f>HOLDS!L121*HOLDS!$E121</f>
        <v>0</v>
      </c>
      <c r="AE114">
        <f>HOLDS!M121*HOLDS!$E121</f>
        <v>0</v>
      </c>
      <c r="AF114">
        <f>HOLDS!N121*HOLDS!$E121</f>
        <v>0</v>
      </c>
      <c r="AG114">
        <f>HOLDS!O121*HOLDS!$E121</f>
        <v>0</v>
      </c>
      <c r="AH114">
        <f>HOLDS!P121*HOLDS!$E121</f>
        <v>0</v>
      </c>
      <c r="AI114">
        <f>HOLDS!Q121*HOLDS!$E121</f>
        <v>0</v>
      </c>
      <c r="AJ114">
        <f>HOLDS!R121*HOLDS!$E121</f>
        <v>0</v>
      </c>
      <c r="AK114">
        <f>HOLDS!S121*HOLDS!$E121</f>
        <v>0</v>
      </c>
      <c r="AL114">
        <f>HOLDS!T121*HOLDS!$E121</f>
        <v>0</v>
      </c>
      <c r="AM114">
        <f>HOLDS!U121*HOLDS!$E121</f>
        <v>0</v>
      </c>
      <c r="AN114">
        <f>HOLDS!V121*HOLDS!$E121</f>
        <v>0</v>
      </c>
      <c r="AO114">
        <f>HOLDS!W121*HOLDS!$E121</f>
        <v>0</v>
      </c>
      <c r="AR114">
        <f>SUM(HOLDS!G121:W121)*Datenbank!AA115</f>
        <v>0</v>
      </c>
      <c r="AS114">
        <f>SUM(HOLDS!G121:W121)*Datenbank!AC115</f>
        <v>0</v>
      </c>
      <c r="AV114">
        <f>SUM(HOLDS!G121:W121)*Datenbank!AF115</f>
        <v>0</v>
      </c>
    </row>
    <row r="115" spans="2:48" ht="19.5" thickBot="1" x14ac:dyDescent="0.35">
      <c r="B115" t="str">
        <f>PROPER(VLOOKUP(C115,Datenbank!B:AI,26,FALSE))</f>
        <v>201,11</v>
      </c>
      <c r="C115" s="145" t="s">
        <v>322</v>
      </c>
      <c r="D115" s="50" t="str">
        <f>PROPER(VLOOKUP(C115,Datenbank!B:C,2,FALSE))</f>
        <v>Love Handle Medium 4</v>
      </c>
      <c r="E115" s="1">
        <f>SUM(HOLDS!G122:W122)</f>
        <v>0</v>
      </c>
      <c r="F115" s="5">
        <f>$E115*Datenbank!H116</f>
        <v>0</v>
      </c>
      <c r="G115" s="5">
        <f>$E115*Datenbank!I116</f>
        <v>0</v>
      </c>
      <c r="H115" s="5">
        <f>$E115*Datenbank!J116</f>
        <v>0</v>
      </c>
      <c r="I115" s="5">
        <f>$E115*Datenbank!K116</f>
        <v>0</v>
      </c>
      <c r="J115" s="5">
        <f>$E115*Datenbank!L116</f>
        <v>0</v>
      </c>
      <c r="K115" s="5">
        <f>$E115*Datenbank!M116</f>
        <v>0</v>
      </c>
      <c r="L115" s="5">
        <f>$E115*Datenbank!N116</f>
        <v>0</v>
      </c>
      <c r="M115" s="5">
        <f>$E115*Datenbank!O116</f>
        <v>0</v>
      </c>
      <c r="N115" s="5">
        <f>$E115*Datenbank!P116</f>
        <v>0</v>
      </c>
      <c r="O115" s="5">
        <f>$E115*Datenbank!Q116</f>
        <v>0</v>
      </c>
      <c r="P115" s="5">
        <f>$E115*Datenbank!R116</f>
        <v>0</v>
      </c>
      <c r="Q115" s="5">
        <f>$E115*Datenbank!S116</f>
        <v>0</v>
      </c>
      <c r="R115" s="5">
        <f>$E115*Datenbank!T116</f>
        <v>0</v>
      </c>
      <c r="S115" s="5">
        <f>$E115*Datenbank!U116</f>
        <v>0</v>
      </c>
      <c r="T115" s="5">
        <f>$E115*Datenbank!V116</f>
        <v>0</v>
      </c>
      <c r="U115" s="5">
        <f>$E115*Datenbank!W116</f>
        <v>0</v>
      </c>
      <c r="V115" s="5">
        <f>$E115*Datenbank!X116</f>
        <v>0</v>
      </c>
      <c r="Y115">
        <f>HOLDS!G122*HOLDS!$E122</f>
        <v>0</v>
      </c>
      <c r="Z115">
        <f>HOLDS!H122*HOLDS!$E122</f>
        <v>0</v>
      </c>
      <c r="AA115">
        <f>HOLDS!I122*HOLDS!$E122</f>
        <v>0</v>
      </c>
      <c r="AB115">
        <f>HOLDS!J122*HOLDS!$E122</f>
        <v>0</v>
      </c>
      <c r="AC115">
        <f>HOLDS!K122*HOLDS!$E122</f>
        <v>0</v>
      </c>
      <c r="AD115">
        <f>HOLDS!L122*HOLDS!$E122</f>
        <v>0</v>
      </c>
      <c r="AE115">
        <f>HOLDS!M122*HOLDS!$E122</f>
        <v>0</v>
      </c>
      <c r="AF115">
        <f>HOLDS!N122*HOLDS!$E122</f>
        <v>0</v>
      </c>
      <c r="AG115">
        <f>HOLDS!O122*HOLDS!$E122</f>
        <v>0</v>
      </c>
      <c r="AH115">
        <f>HOLDS!P122*HOLDS!$E122</f>
        <v>0</v>
      </c>
      <c r="AI115">
        <f>HOLDS!Q122*HOLDS!$E122</f>
        <v>0</v>
      </c>
      <c r="AJ115">
        <f>HOLDS!R122*HOLDS!$E122</f>
        <v>0</v>
      </c>
      <c r="AK115">
        <f>HOLDS!S122*HOLDS!$E122</f>
        <v>0</v>
      </c>
      <c r="AL115">
        <f>HOLDS!T122*HOLDS!$E122</f>
        <v>0</v>
      </c>
      <c r="AM115">
        <f>HOLDS!U122*HOLDS!$E122</f>
        <v>0</v>
      </c>
      <c r="AN115">
        <f>HOLDS!V122*HOLDS!$E122</f>
        <v>0</v>
      </c>
      <c r="AO115">
        <f>HOLDS!W122*HOLDS!$E122</f>
        <v>0</v>
      </c>
      <c r="AR115">
        <f>SUM(HOLDS!G122:W122)*Datenbank!AA116</f>
        <v>0</v>
      </c>
      <c r="AS115">
        <f>SUM(HOLDS!G122:W122)*Datenbank!AC116</f>
        <v>0</v>
      </c>
      <c r="AV115">
        <f>SUM(HOLDS!G122:W122)*Datenbank!AF116</f>
        <v>0</v>
      </c>
    </row>
    <row r="116" spans="2:48" ht="19.5" thickBot="1" x14ac:dyDescent="0.35">
      <c r="B116" t="str">
        <f>PROPER(VLOOKUP(C116,Datenbank!B:AI,26,FALSE))</f>
        <v>171,36</v>
      </c>
      <c r="C116" s="145" t="s">
        <v>323</v>
      </c>
      <c r="D116" s="50" t="str">
        <f>PROPER(VLOOKUP(C116,Datenbank!B:C,2,FALSE))</f>
        <v>Love Handle Medium 4</v>
      </c>
      <c r="E116" s="1">
        <f>SUM(HOLDS!G123:W123)</f>
        <v>0</v>
      </c>
      <c r="F116" s="5">
        <f>$E116*Datenbank!H117</f>
        <v>0</v>
      </c>
      <c r="G116" s="5">
        <f>$E116*Datenbank!I117</f>
        <v>0</v>
      </c>
      <c r="H116" s="5">
        <f>$E116*Datenbank!J117</f>
        <v>0</v>
      </c>
      <c r="I116" s="5">
        <f>$E116*Datenbank!K117</f>
        <v>0</v>
      </c>
      <c r="J116" s="5">
        <f>$E116*Datenbank!L117</f>
        <v>0</v>
      </c>
      <c r="K116" s="5">
        <f>$E116*Datenbank!M117</f>
        <v>0</v>
      </c>
      <c r="L116" s="5">
        <f>$E116*Datenbank!N117</f>
        <v>0</v>
      </c>
      <c r="M116" s="5">
        <f>$E116*Datenbank!O117</f>
        <v>0</v>
      </c>
      <c r="N116" s="5">
        <f>$E116*Datenbank!P117</f>
        <v>0</v>
      </c>
      <c r="O116" s="5">
        <f>$E116*Datenbank!Q117</f>
        <v>0</v>
      </c>
      <c r="P116" s="5">
        <f>$E116*Datenbank!R117</f>
        <v>0</v>
      </c>
      <c r="Q116" s="5">
        <f>$E116*Datenbank!S117</f>
        <v>0</v>
      </c>
      <c r="R116" s="5">
        <f>$E116*Datenbank!T117</f>
        <v>0</v>
      </c>
      <c r="S116" s="5">
        <f>$E116*Datenbank!U117</f>
        <v>0</v>
      </c>
      <c r="T116" s="5">
        <f>$E116*Datenbank!V117</f>
        <v>0</v>
      </c>
      <c r="U116" s="5">
        <f>$E116*Datenbank!W117</f>
        <v>0</v>
      </c>
      <c r="V116" s="5">
        <f>$E116*Datenbank!X117</f>
        <v>0</v>
      </c>
      <c r="Y116">
        <f>HOLDS!G123*HOLDS!$E123</f>
        <v>0</v>
      </c>
      <c r="Z116">
        <f>HOLDS!H123*HOLDS!$E123</f>
        <v>0</v>
      </c>
      <c r="AA116">
        <f>HOLDS!I123*HOLDS!$E123</f>
        <v>0</v>
      </c>
      <c r="AB116">
        <f>HOLDS!J123*HOLDS!$E123</f>
        <v>0</v>
      </c>
      <c r="AC116">
        <f>HOLDS!K123*HOLDS!$E123</f>
        <v>0</v>
      </c>
      <c r="AD116">
        <f>HOLDS!L123*HOLDS!$E123</f>
        <v>0</v>
      </c>
      <c r="AE116">
        <f>HOLDS!M123*HOLDS!$E123</f>
        <v>0</v>
      </c>
      <c r="AF116">
        <f>HOLDS!N123*HOLDS!$E123</f>
        <v>0</v>
      </c>
      <c r="AG116">
        <f>HOLDS!O123*HOLDS!$E123</f>
        <v>0</v>
      </c>
      <c r="AH116">
        <f>HOLDS!P123*HOLDS!$E123</f>
        <v>0</v>
      </c>
      <c r="AI116">
        <f>HOLDS!Q123*HOLDS!$E123</f>
        <v>0</v>
      </c>
      <c r="AJ116">
        <f>HOLDS!R123*HOLDS!$E123</f>
        <v>0</v>
      </c>
      <c r="AK116">
        <f>HOLDS!S123*HOLDS!$E123</f>
        <v>0</v>
      </c>
      <c r="AL116">
        <f>HOLDS!T123*HOLDS!$E123</f>
        <v>0</v>
      </c>
      <c r="AM116">
        <f>HOLDS!U123*HOLDS!$E123</f>
        <v>0</v>
      </c>
      <c r="AN116">
        <f>HOLDS!V123*HOLDS!$E123</f>
        <v>0</v>
      </c>
      <c r="AO116">
        <f>HOLDS!W123*HOLDS!$E123</f>
        <v>0</v>
      </c>
      <c r="AR116">
        <f>SUM(HOLDS!G123:W123)*Datenbank!AA117</f>
        <v>0</v>
      </c>
      <c r="AS116">
        <f>SUM(HOLDS!G123:W123)*Datenbank!AC117</f>
        <v>0</v>
      </c>
      <c r="AV116">
        <f>SUM(HOLDS!G123:W123)*Datenbank!AF117</f>
        <v>0</v>
      </c>
    </row>
    <row r="117" spans="2:48" ht="19.5" thickBot="1" x14ac:dyDescent="0.35">
      <c r="B117" t="str">
        <f>PROPER(VLOOKUP(C117,Datenbank!B:AI,26,FALSE))</f>
        <v>201,11</v>
      </c>
      <c r="C117" s="145" t="s">
        <v>324</v>
      </c>
      <c r="D117" s="50" t="str">
        <f>PROPER(VLOOKUP(C117,Datenbank!B:C,2,FALSE))</f>
        <v>Love Handle Medium 5</v>
      </c>
      <c r="E117" s="1">
        <f>SUM(HOLDS!G124:W124)</f>
        <v>0</v>
      </c>
      <c r="F117" s="5">
        <f>$E117*Datenbank!H118</f>
        <v>0</v>
      </c>
      <c r="G117" s="5">
        <f>$E117*Datenbank!I118</f>
        <v>0</v>
      </c>
      <c r="H117" s="5">
        <f>$E117*Datenbank!J118</f>
        <v>0</v>
      </c>
      <c r="I117" s="5">
        <f>$E117*Datenbank!K118</f>
        <v>0</v>
      </c>
      <c r="J117" s="5">
        <f>$E117*Datenbank!L118</f>
        <v>0</v>
      </c>
      <c r="K117" s="5">
        <f>$E117*Datenbank!M118</f>
        <v>0</v>
      </c>
      <c r="L117" s="5">
        <f>$E117*Datenbank!N118</f>
        <v>0</v>
      </c>
      <c r="M117" s="5">
        <f>$E117*Datenbank!O118</f>
        <v>0</v>
      </c>
      <c r="N117" s="5">
        <f>$E117*Datenbank!P118</f>
        <v>0</v>
      </c>
      <c r="O117" s="5">
        <f>$E117*Datenbank!Q118</f>
        <v>0</v>
      </c>
      <c r="P117" s="5">
        <f>$E117*Datenbank!R118</f>
        <v>0</v>
      </c>
      <c r="Q117" s="5">
        <f>$E117*Datenbank!S118</f>
        <v>0</v>
      </c>
      <c r="R117" s="5">
        <f>$E117*Datenbank!T118</f>
        <v>0</v>
      </c>
      <c r="S117" s="5">
        <f>$E117*Datenbank!U118</f>
        <v>0</v>
      </c>
      <c r="T117" s="5">
        <f>$E117*Datenbank!V118</f>
        <v>0</v>
      </c>
      <c r="U117" s="5">
        <f>$E117*Datenbank!W118</f>
        <v>0</v>
      </c>
      <c r="V117" s="5">
        <f>$E117*Datenbank!X118</f>
        <v>0</v>
      </c>
      <c r="Y117">
        <f>HOLDS!G124*HOLDS!$E124</f>
        <v>0</v>
      </c>
      <c r="Z117">
        <f>HOLDS!H124*HOLDS!$E124</f>
        <v>0</v>
      </c>
      <c r="AA117">
        <f>HOLDS!I124*HOLDS!$E124</f>
        <v>0</v>
      </c>
      <c r="AB117">
        <f>HOLDS!J124*HOLDS!$E124</f>
        <v>0</v>
      </c>
      <c r="AC117">
        <f>HOLDS!K124*HOLDS!$E124</f>
        <v>0</v>
      </c>
      <c r="AD117">
        <f>HOLDS!L124*HOLDS!$E124</f>
        <v>0</v>
      </c>
      <c r="AE117">
        <f>HOLDS!M124*HOLDS!$E124</f>
        <v>0</v>
      </c>
      <c r="AF117">
        <f>HOLDS!N124*HOLDS!$E124</f>
        <v>0</v>
      </c>
      <c r="AG117">
        <f>HOLDS!O124*HOLDS!$E124</f>
        <v>0</v>
      </c>
      <c r="AH117">
        <f>HOLDS!P124*HOLDS!$E124</f>
        <v>0</v>
      </c>
      <c r="AI117">
        <f>HOLDS!Q124*HOLDS!$E124</f>
        <v>0</v>
      </c>
      <c r="AJ117">
        <f>HOLDS!R124*HOLDS!$E124</f>
        <v>0</v>
      </c>
      <c r="AK117">
        <f>HOLDS!S124*HOLDS!$E124</f>
        <v>0</v>
      </c>
      <c r="AL117">
        <f>HOLDS!T124*HOLDS!$E124</f>
        <v>0</v>
      </c>
      <c r="AM117">
        <f>HOLDS!U124*HOLDS!$E124</f>
        <v>0</v>
      </c>
      <c r="AN117">
        <f>HOLDS!V124*HOLDS!$E124</f>
        <v>0</v>
      </c>
      <c r="AO117">
        <f>HOLDS!W124*HOLDS!$E124</f>
        <v>0</v>
      </c>
      <c r="AR117">
        <f>SUM(HOLDS!G124:W124)*Datenbank!AA118</f>
        <v>0</v>
      </c>
      <c r="AS117">
        <f>SUM(HOLDS!G124:W124)*Datenbank!AC118</f>
        <v>0</v>
      </c>
      <c r="AV117">
        <f>SUM(HOLDS!G124:W124)*Datenbank!AF118</f>
        <v>0</v>
      </c>
    </row>
    <row r="118" spans="2:48" ht="19.5" thickBot="1" x14ac:dyDescent="0.35">
      <c r="B118" t="str">
        <f>PROPER(VLOOKUP(C118,Datenbank!B:AI,26,FALSE))</f>
        <v>171,36</v>
      </c>
      <c r="C118" s="145" t="s">
        <v>325</v>
      </c>
      <c r="D118" s="50" t="str">
        <f>PROPER(VLOOKUP(C118,Datenbank!B:C,2,FALSE))</f>
        <v>Love Handle Medium 5</v>
      </c>
      <c r="E118" s="1">
        <f>SUM(HOLDS!G125:W125)</f>
        <v>0</v>
      </c>
      <c r="F118" s="5">
        <f>$E118*Datenbank!H119</f>
        <v>0</v>
      </c>
      <c r="G118" s="5">
        <f>$E118*Datenbank!I119</f>
        <v>0</v>
      </c>
      <c r="H118" s="5">
        <f>$E118*Datenbank!J119</f>
        <v>0</v>
      </c>
      <c r="I118" s="5">
        <f>$E118*Datenbank!K119</f>
        <v>0</v>
      </c>
      <c r="J118" s="5">
        <f>$E118*Datenbank!L119</f>
        <v>0</v>
      </c>
      <c r="K118" s="5">
        <f>$E118*Datenbank!M119</f>
        <v>0</v>
      </c>
      <c r="L118" s="5">
        <f>$E118*Datenbank!N119</f>
        <v>0</v>
      </c>
      <c r="M118" s="5">
        <f>$E118*Datenbank!O119</f>
        <v>0</v>
      </c>
      <c r="N118" s="5">
        <f>$E118*Datenbank!P119</f>
        <v>0</v>
      </c>
      <c r="O118" s="5">
        <f>$E118*Datenbank!Q119</f>
        <v>0</v>
      </c>
      <c r="P118" s="5">
        <f>$E118*Datenbank!R119</f>
        <v>0</v>
      </c>
      <c r="Q118" s="5">
        <f>$E118*Datenbank!S119</f>
        <v>0</v>
      </c>
      <c r="R118" s="5">
        <f>$E118*Datenbank!T119</f>
        <v>0</v>
      </c>
      <c r="S118" s="5">
        <f>$E118*Datenbank!U119</f>
        <v>0</v>
      </c>
      <c r="T118" s="5">
        <f>$E118*Datenbank!V119</f>
        <v>0</v>
      </c>
      <c r="U118" s="5">
        <f>$E118*Datenbank!W119</f>
        <v>0</v>
      </c>
      <c r="V118" s="5">
        <f>$E118*Datenbank!X119</f>
        <v>0</v>
      </c>
      <c r="Y118">
        <f>HOLDS!G125*HOLDS!$E125</f>
        <v>0</v>
      </c>
      <c r="Z118">
        <f>HOLDS!H125*HOLDS!$E125</f>
        <v>0</v>
      </c>
      <c r="AA118">
        <f>HOLDS!I125*HOLDS!$E125</f>
        <v>0</v>
      </c>
      <c r="AB118">
        <f>HOLDS!J125*HOLDS!$E125</f>
        <v>0</v>
      </c>
      <c r="AC118">
        <f>HOLDS!K125*HOLDS!$E125</f>
        <v>0</v>
      </c>
      <c r="AD118">
        <f>HOLDS!L125*HOLDS!$E125</f>
        <v>0</v>
      </c>
      <c r="AE118">
        <f>HOLDS!M125*HOLDS!$E125</f>
        <v>0</v>
      </c>
      <c r="AF118">
        <f>HOLDS!N125*HOLDS!$E125</f>
        <v>0</v>
      </c>
      <c r="AG118">
        <f>HOLDS!O125*HOLDS!$E125</f>
        <v>0</v>
      </c>
      <c r="AH118">
        <f>HOLDS!P125*HOLDS!$E125</f>
        <v>0</v>
      </c>
      <c r="AI118">
        <f>HOLDS!Q125*HOLDS!$E125</f>
        <v>0</v>
      </c>
      <c r="AJ118">
        <f>HOLDS!R125*HOLDS!$E125</f>
        <v>0</v>
      </c>
      <c r="AK118">
        <f>HOLDS!S125*HOLDS!$E125</f>
        <v>0</v>
      </c>
      <c r="AL118">
        <f>HOLDS!T125*HOLDS!$E125</f>
        <v>0</v>
      </c>
      <c r="AM118">
        <f>HOLDS!U125*HOLDS!$E125</f>
        <v>0</v>
      </c>
      <c r="AN118">
        <f>HOLDS!V125*HOLDS!$E125</f>
        <v>0</v>
      </c>
      <c r="AO118">
        <f>HOLDS!W125*HOLDS!$E125</f>
        <v>0</v>
      </c>
      <c r="AR118">
        <f>SUM(HOLDS!G125:W125)*Datenbank!AA119</f>
        <v>0</v>
      </c>
      <c r="AS118">
        <f>SUM(HOLDS!G125:W125)*Datenbank!AC119</f>
        <v>0</v>
      </c>
      <c r="AV118">
        <f>SUM(HOLDS!G125:W125)*Datenbank!AF119</f>
        <v>0</v>
      </c>
    </row>
    <row r="119" spans="2:48" ht="19.5" thickBot="1" x14ac:dyDescent="0.35">
      <c r="B119" t="str">
        <f>PROPER(VLOOKUP(C119,Datenbank!B:AI,26,FALSE))</f>
        <v>201,11</v>
      </c>
      <c r="C119" s="145" t="s">
        <v>326</v>
      </c>
      <c r="D119" s="50" t="str">
        <f>PROPER(VLOOKUP(C119,Datenbank!B:C,2,FALSE))</f>
        <v>Love Handle Medium 6</v>
      </c>
      <c r="E119" s="1">
        <f>SUM(HOLDS!G126:W126)</f>
        <v>0</v>
      </c>
      <c r="F119" s="5">
        <f>$E119*Datenbank!H120</f>
        <v>0</v>
      </c>
      <c r="G119" s="5">
        <f>$E119*Datenbank!I120</f>
        <v>0</v>
      </c>
      <c r="H119" s="5">
        <f>$E119*Datenbank!J120</f>
        <v>0</v>
      </c>
      <c r="I119" s="5">
        <f>$E119*Datenbank!K120</f>
        <v>0</v>
      </c>
      <c r="J119" s="5">
        <f>$E119*Datenbank!L120</f>
        <v>0</v>
      </c>
      <c r="K119" s="5">
        <f>$E119*Datenbank!M120</f>
        <v>0</v>
      </c>
      <c r="L119" s="5">
        <f>$E119*Datenbank!N120</f>
        <v>0</v>
      </c>
      <c r="M119" s="5">
        <f>$E119*Datenbank!O120</f>
        <v>0</v>
      </c>
      <c r="N119" s="5">
        <f>$E119*Datenbank!P120</f>
        <v>0</v>
      </c>
      <c r="O119" s="5">
        <f>$E119*Datenbank!Q120</f>
        <v>0</v>
      </c>
      <c r="P119" s="5">
        <f>$E119*Datenbank!R120</f>
        <v>0</v>
      </c>
      <c r="Q119" s="5">
        <f>$E119*Datenbank!S120</f>
        <v>0</v>
      </c>
      <c r="R119" s="5">
        <f>$E119*Datenbank!T120</f>
        <v>0</v>
      </c>
      <c r="S119" s="5">
        <f>$E119*Datenbank!U120</f>
        <v>0</v>
      </c>
      <c r="T119" s="5">
        <f>$E119*Datenbank!V120</f>
        <v>0</v>
      </c>
      <c r="U119" s="5">
        <f>$E119*Datenbank!W120</f>
        <v>0</v>
      </c>
      <c r="V119" s="5">
        <f>$E119*Datenbank!X120</f>
        <v>0</v>
      </c>
      <c r="Y119">
        <f>HOLDS!G126*HOLDS!$E126</f>
        <v>0</v>
      </c>
      <c r="Z119">
        <f>HOLDS!H126*HOLDS!$E126</f>
        <v>0</v>
      </c>
      <c r="AA119">
        <f>HOLDS!I126*HOLDS!$E126</f>
        <v>0</v>
      </c>
      <c r="AB119">
        <f>HOLDS!J126*HOLDS!$E126</f>
        <v>0</v>
      </c>
      <c r="AC119">
        <f>HOLDS!K126*HOLDS!$E126</f>
        <v>0</v>
      </c>
      <c r="AD119">
        <f>HOLDS!L126*HOLDS!$E126</f>
        <v>0</v>
      </c>
      <c r="AE119">
        <f>HOLDS!M126*HOLDS!$E126</f>
        <v>0</v>
      </c>
      <c r="AF119">
        <f>HOLDS!N126*HOLDS!$E126</f>
        <v>0</v>
      </c>
      <c r="AG119">
        <f>HOLDS!O126*HOLDS!$E126</f>
        <v>0</v>
      </c>
      <c r="AH119">
        <f>HOLDS!P126*HOLDS!$E126</f>
        <v>0</v>
      </c>
      <c r="AI119">
        <f>HOLDS!Q126*HOLDS!$E126</f>
        <v>0</v>
      </c>
      <c r="AJ119">
        <f>HOLDS!R126*HOLDS!$E126</f>
        <v>0</v>
      </c>
      <c r="AK119">
        <f>HOLDS!S126*HOLDS!$E126</f>
        <v>0</v>
      </c>
      <c r="AL119">
        <f>HOLDS!T126*HOLDS!$E126</f>
        <v>0</v>
      </c>
      <c r="AM119">
        <f>HOLDS!U126*HOLDS!$E126</f>
        <v>0</v>
      </c>
      <c r="AN119">
        <f>HOLDS!V126*HOLDS!$E126</f>
        <v>0</v>
      </c>
      <c r="AO119">
        <f>HOLDS!W126*HOLDS!$E126</f>
        <v>0</v>
      </c>
      <c r="AR119">
        <f>SUM(HOLDS!G126:W126)*Datenbank!AA120</f>
        <v>0</v>
      </c>
      <c r="AS119">
        <f>SUM(HOLDS!G126:W126)*Datenbank!AC120</f>
        <v>0</v>
      </c>
      <c r="AV119">
        <f>SUM(HOLDS!G126:W126)*Datenbank!AF120</f>
        <v>0</v>
      </c>
    </row>
    <row r="120" spans="2:48" ht="19.5" thickBot="1" x14ac:dyDescent="0.35">
      <c r="B120" t="str">
        <f>PROPER(VLOOKUP(C120,Datenbank!B:AI,26,FALSE))</f>
        <v>171,36</v>
      </c>
      <c r="C120" s="145" t="s">
        <v>327</v>
      </c>
      <c r="D120" s="50" t="str">
        <f>PROPER(VLOOKUP(C120,Datenbank!B:C,2,FALSE))</f>
        <v>Love Handle Medium 6</v>
      </c>
      <c r="E120" s="1">
        <f>SUM(HOLDS!G127:W127)</f>
        <v>0</v>
      </c>
      <c r="F120" s="5">
        <f>$E120*Datenbank!H121</f>
        <v>0</v>
      </c>
      <c r="G120" s="5">
        <f>$E120*Datenbank!I121</f>
        <v>0</v>
      </c>
      <c r="H120" s="5">
        <f>$E120*Datenbank!J121</f>
        <v>0</v>
      </c>
      <c r="I120" s="5">
        <f>$E120*Datenbank!K121</f>
        <v>0</v>
      </c>
      <c r="J120" s="5">
        <f>$E120*Datenbank!L121</f>
        <v>0</v>
      </c>
      <c r="K120" s="5">
        <f>$E120*Datenbank!M121</f>
        <v>0</v>
      </c>
      <c r="L120" s="5">
        <f>$E120*Datenbank!N121</f>
        <v>0</v>
      </c>
      <c r="M120" s="5">
        <f>$E120*Datenbank!O121</f>
        <v>0</v>
      </c>
      <c r="N120" s="5">
        <f>$E120*Datenbank!P121</f>
        <v>0</v>
      </c>
      <c r="O120" s="5">
        <f>$E120*Datenbank!Q121</f>
        <v>0</v>
      </c>
      <c r="P120" s="5">
        <f>$E120*Datenbank!R121</f>
        <v>0</v>
      </c>
      <c r="Q120" s="5">
        <f>$E120*Datenbank!S121</f>
        <v>0</v>
      </c>
      <c r="R120" s="5">
        <f>$E120*Datenbank!T121</f>
        <v>0</v>
      </c>
      <c r="S120" s="5">
        <f>$E120*Datenbank!U121</f>
        <v>0</v>
      </c>
      <c r="T120" s="5">
        <f>$E120*Datenbank!V121</f>
        <v>0</v>
      </c>
      <c r="U120" s="5">
        <f>$E120*Datenbank!W121</f>
        <v>0</v>
      </c>
      <c r="V120" s="5">
        <f>$E120*Datenbank!X121</f>
        <v>0</v>
      </c>
      <c r="Y120">
        <f>HOLDS!G127*HOLDS!$E127</f>
        <v>0</v>
      </c>
      <c r="Z120">
        <f>HOLDS!H127*HOLDS!$E127</f>
        <v>0</v>
      </c>
      <c r="AA120">
        <f>HOLDS!I127*HOLDS!$E127</f>
        <v>0</v>
      </c>
      <c r="AB120">
        <f>HOLDS!J127*HOLDS!$E127</f>
        <v>0</v>
      </c>
      <c r="AC120">
        <f>HOLDS!K127*HOLDS!$E127</f>
        <v>0</v>
      </c>
      <c r="AD120">
        <f>HOLDS!L127*HOLDS!$E127</f>
        <v>0</v>
      </c>
      <c r="AE120">
        <f>HOLDS!M127*HOLDS!$E127</f>
        <v>0</v>
      </c>
      <c r="AF120">
        <f>HOLDS!N127*HOLDS!$E127</f>
        <v>0</v>
      </c>
      <c r="AG120">
        <f>HOLDS!O127*HOLDS!$E127</f>
        <v>0</v>
      </c>
      <c r="AH120">
        <f>HOLDS!P127*HOLDS!$E127</f>
        <v>0</v>
      </c>
      <c r="AI120">
        <f>HOLDS!Q127*HOLDS!$E127</f>
        <v>0</v>
      </c>
      <c r="AJ120">
        <f>HOLDS!R127*HOLDS!$E127</f>
        <v>0</v>
      </c>
      <c r="AK120">
        <f>HOLDS!S127*HOLDS!$E127</f>
        <v>0</v>
      </c>
      <c r="AL120">
        <f>HOLDS!T127*HOLDS!$E127</f>
        <v>0</v>
      </c>
      <c r="AM120">
        <f>HOLDS!U127*HOLDS!$E127</f>
        <v>0</v>
      </c>
      <c r="AN120">
        <f>HOLDS!V127*HOLDS!$E127</f>
        <v>0</v>
      </c>
      <c r="AO120">
        <f>HOLDS!W127*HOLDS!$E127</f>
        <v>0</v>
      </c>
      <c r="AR120">
        <f>SUM(HOLDS!G127:W127)*Datenbank!AA121</f>
        <v>0</v>
      </c>
      <c r="AS120">
        <f>SUM(HOLDS!G127:W127)*Datenbank!AC121</f>
        <v>0</v>
      </c>
      <c r="AV120">
        <f>SUM(HOLDS!G127:W127)*Datenbank!AF121</f>
        <v>0</v>
      </c>
    </row>
    <row r="121" spans="2:48" ht="19.5" thickBot="1" x14ac:dyDescent="0.35">
      <c r="B121" t="str">
        <f>PROPER(VLOOKUP(C121,Datenbank!B:AI,26,FALSE))</f>
        <v>117,81</v>
      </c>
      <c r="C121" s="145" t="s">
        <v>328</v>
      </c>
      <c r="D121" s="50" t="str">
        <f>PROPER(VLOOKUP(C121,Datenbank!B:C,2,FALSE))</f>
        <v>Love Handle Mini 1</v>
      </c>
      <c r="E121" s="1">
        <f>SUM(HOLDS!G128:W128)</f>
        <v>0</v>
      </c>
      <c r="F121" s="5">
        <f>$E121*Datenbank!H122</f>
        <v>0</v>
      </c>
      <c r="G121" s="5">
        <f>$E121*Datenbank!I122</f>
        <v>0</v>
      </c>
      <c r="H121" s="5">
        <f>$E121*Datenbank!J122</f>
        <v>0</v>
      </c>
      <c r="I121" s="5">
        <f>$E121*Datenbank!K122</f>
        <v>0</v>
      </c>
      <c r="J121" s="5">
        <f>$E121*Datenbank!L122</f>
        <v>0</v>
      </c>
      <c r="K121" s="5">
        <f>$E121*Datenbank!M122</f>
        <v>0</v>
      </c>
      <c r="L121" s="5">
        <f>$E121*Datenbank!N122</f>
        <v>0</v>
      </c>
      <c r="M121" s="5">
        <f>$E121*Datenbank!O122</f>
        <v>0</v>
      </c>
      <c r="N121" s="5">
        <f>$E121*Datenbank!P122</f>
        <v>0</v>
      </c>
      <c r="O121" s="5">
        <f>$E121*Datenbank!Q122</f>
        <v>0</v>
      </c>
      <c r="P121" s="5">
        <f>$E121*Datenbank!R122</f>
        <v>0</v>
      </c>
      <c r="Q121" s="5">
        <f>$E121*Datenbank!S122</f>
        <v>0</v>
      </c>
      <c r="R121" s="5">
        <f>$E121*Datenbank!T122</f>
        <v>0</v>
      </c>
      <c r="S121" s="5">
        <f>$E121*Datenbank!U122</f>
        <v>0</v>
      </c>
      <c r="T121" s="5">
        <f>$E121*Datenbank!V122</f>
        <v>0</v>
      </c>
      <c r="U121" s="5">
        <f>$E121*Datenbank!W122</f>
        <v>0</v>
      </c>
      <c r="V121" s="5">
        <f>$E121*Datenbank!X122</f>
        <v>0</v>
      </c>
      <c r="Y121">
        <f>HOLDS!G128*HOLDS!$E128</f>
        <v>0</v>
      </c>
      <c r="Z121">
        <f>HOLDS!H128*HOLDS!$E128</f>
        <v>0</v>
      </c>
      <c r="AA121">
        <f>HOLDS!I128*HOLDS!$E128</f>
        <v>0</v>
      </c>
      <c r="AB121">
        <f>HOLDS!J128*HOLDS!$E128</f>
        <v>0</v>
      </c>
      <c r="AC121">
        <f>HOLDS!K128*HOLDS!$E128</f>
        <v>0</v>
      </c>
      <c r="AD121">
        <f>HOLDS!L128*HOLDS!$E128</f>
        <v>0</v>
      </c>
      <c r="AE121">
        <f>HOLDS!M128*HOLDS!$E128</f>
        <v>0</v>
      </c>
      <c r="AF121">
        <f>HOLDS!N128*HOLDS!$E128</f>
        <v>0</v>
      </c>
      <c r="AG121">
        <f>HOLDS!O128*HOLDS!$E128</f>
        <v>0</v>
      </c>
      <c r="AH121">
        <f>HOLDS!P128*HOLDS!$E128</f>
        <v>0</v>
      </c>
      <c r="AI121">
        <f>HOLDS!Q128*HOLDS!$E128</f>
        <v>0</v>
      </c>
      <c r="AJ121">
        <f>HOLDS!R128*HOLDS!$E128</f>
        <v>0</v>
      </c>
      <c r="AK121">
        <f>HOLDS!S128*HOLDS!$E128</f>
        <v>0</v>
      </c>
      <c r="AL121">
        <f>HOLDS!T128*HOLDS!$E128</f>
        <v>0</v>
      </c>
      <c r="AM121">
        <f>HOLDS!U128*HOLDS!$E128</f>
        <v>0</v>
      </c>
      <c r="AN121">
        <f>HOLDS!V128*HOLDS!$E128</f>
        <v>0</v>
      </c>
      <c r="AO121">
        <f>HOLDS!W128*HOLDS!$E128</f>
        <v>0</v>
      </c>
      <c r="AR121">
        <f>SUM(HOLDS!G128:W128)*Datenbank!AA122</f>
        <v>0</v>
      </c>
      <c r="AS121">
        <f>SUM(HOLDS!G128:W128)*Datenbank!AC122</f>
        <v>0</v>
      </c>
      <c r="AV121">
        <f>SUM(HOLDS!G128:W128)*Datenbank!AF122</f>
        <v>0</v>
      </c>
    </row>
    <row r="122" spans="2:48" ht="19.5" thickBot="1" x14ac:dyDescent="0.35">
      <c r="B122" t="str">
        <f>PROPER(VLOOKUP(C122,Datenbank!B:AI,26,FALSE))</f>
        <v>94,01</v>
      </c>
      <c r="C122" s="145" t="s">
        <v>329</v>
      </c>
      <c r="D122" s="50" t="str">
        <f>PROPER(VLOOKUP(C122,Datenbank!B:C,2,FALSE))</f>
        <v>Love Handle Mini 1</v>
      </c>
      <c r="E122" s="1">
        <f>SUM(HOLDS!G129:W129)</f>
        <v>0</v>
      </c>
      <c r="F122" s="5">
        <f>$E122*Datenbank!H123</f>
        <v>0</v>
      </c>
      <c r="G122" s="5">
        <f>$E122*Datenbank!I123</f>
        <v>0</v>
      </c>
      <c r="H122" s="5">
        <f>$E122*Datenbank!J123</f>
        <v>0</v>
      </c>
      <c r="I122" s="5">
        <f>$E122*Datenbank!K123</f>
        <v>0</v>
      </c>
      <c r="J122" s="5">
        <f>$E122*Datenbank!L123</f>
        <v>0</v>
      </c>
      <c r="K122" s="5">
        <f>$E122*Datenbank!M123</f>
        <v>0</v>
      </c>
      <c r="L122" s="5">
        <f>$E122*Datenbank!N123</f>
        <v>0</v>
      </c>
      <c r="M122" s="5">
        <f>$E122*Datenbank!O123</f>
        <v>0</v>
      </c>
      <c r="N122" s="5">
        <f>$E122*Datenbank!P123</f>
        <v>0</v>
      </c>
      <c r="O122" s="5">
        <f>$E122*Datenbank!Q123</f>
        <v>0</v>
      </c>
      <c r="P122" s="5">
        <f>$E122*Datenbank!R123</f>
        <v>0</v>
      </c>
      <c r="Q122" s="5">
        <f>$E122*Datenbank!S123</f>
        <v>0</v>
      </c>
      <c r="R122" s="5">
        <f>$E122*Datenbank!T123</f>
        <v>0</v>
      </c>
      <c r="S122" s="5">
        <f>$E122*Datenbank!U123</f>
        <v>0</v>
      </c>
      <c r="T122" s="5">
        <f>$E122*Datenbank!V123</f>
        <v>0</v>
      </c>
      <c r="U122" s="5">
        <f>$E122*Datenbank!W123</f>
        <v>0</v>
      </c>
      <c r="V122" s="5">
        <f>$E122*Datenbank!X123</f>
        <v>0</v>
      </c>
      <c r="Y122">
        <f>HOLDS!G129*HOLDS!$E129</f>
        <v>0</v>
      </c>
      <c r="Z122">
        <f>HOLDS!H129*HOLDS!$E129</f>
        <v>0</v>
      </c>
      <c r="AA122">
        <f>HOLDS!I129*HOLDS!$E129</f>
        <v>0</v>
      </c>
      <c r="AB122">
        <f>HOLDS!J129*HOLDS!$E129</f>
        <v>0</v>
      </c>
      <c r="AC122">
        <f>HOLDS!K129*HOLDS!$E129</f>
        <v>0</v>
      </c>
      <c r="AD122">
        <f>HOLDS!L129*HOLDS!$E129</f>
        <v>0</v>
      </c>
      <c r="AE122">
        <f>HOLDS!M129*HOLDS!$E129</f>
        <v>0</v>
      </c>
      <c r="AF122">
        <f>HOLDS!N129*HOLDS!$E129</f>
        <v>0</v>
      </c>
      <c r="AG122">
        <f>HOLDS!O129*HOLDS!$E129</f>
        <v>0</v>
      </c>
      <c r="AH122">
        <f>HOLDS!P129*HOLDS!$E129</f>
        <v>0</v>
      </c>
      <c r="AI122">
        <f>HOLDS!Q129*HOLDS!$E129</f>
        <v>0</v>
      </c>
      <c r="AJ122">
        <f>HOLDS!R129*HOLDS!$E129</f>
        <v>0</v>
      </c>
      <c r="AK122">
        <f>HOLDS!S129*HOLDS!$E129</f>
        <v>0</v>
      </c>
      <c r="AL122">
        <f>HOLDS!T129*HOLDS!$E129</f>
        <v>0</v>
      </c>
      <c r="AM122">
        <f>HOLDS!U129*HOLDS!$E129</f>
        <v>0</v>
      </c>
      <c r="AN122">
        <f>HOLDS!V129*HOLDS!$E129</f>
        <v>0</v>
      </c>
      <c r="AO122">
        <f>HOLDS!W129*HOLDS!$E129</f>
        <v>0</v>
      </c>
      <c r="AR122">
        <f>SUM(HOLDS!G129:W129)*Datenbank!AA123</f>
        <v>0</v>
      </c>
      <c r="AS122">
        <f>SUM(HOLDS!G129:W129)*Datenbank!AC123</f>
        <v>0</v>
      </c>
      <c r="AV122">
        <f>SUM(HOLDS!G129:W129)*Datenbank!AF123</f>
        <v>0</v>
      </c>
    </row>
    <row r="123" spans="2:48" ht="19.5" thickBot="1" x14ac:dyDescent="0.35">
      <c r="B123" t="str">
        <f>PROPER(VLOOKUP(C123,Datenbank!B:AI,26,FALSE))</f>
        <v>117,81</v>
      </c>
      <c r="C123" s="145" t="s">
        <v>330</v>
      </c>
      <c r="D123" s="50" t="str">
        <f>PROPER(VLOOKUP(C123,Datenbank!B:C,2,FALSE))</f>
        <v>Love Handle Mini 2</v>
      </c>
      <c r="E123" s="1">
        <f>SUM(HOLDS!G130:W130)</f>
        <v>0</v>
      </c>
      <c r="F123" s="5">
        <f>$E123*Datenbank!H124</f>
        <v>0</v>
      </c>
      <c r="G123" s="5">
        <f>$E123*Datenbank!I124</f>
        <v>0</v>
      </c>
      <c r="H123" s="5">
        <f>$E123*Datenbank!J124</f>
        <v>0</v>
      </c>
      <c r="I123" s="5">
        <f>$E123*Datenbank!K124</f>
        <v>0</v>
      </c>
      <c r="J123" s="5">
        <f>$E123*Datenbank!L124</f>
        <v>0</v>
      </c>
      <c r="K123" s="5">
        <f>$E123*Datenbank!M124</f>
        <v>0</v>
      </c>
      <c r="L123" s="5">
        <f>$E123*Datenbank!N124</f>
        <v>0</v>
      </c>
      <c r="M123" s="5">
        <f>$E123*Datenbank!O124</f>
        <v>0</v>
      </c>
      <c r="N123" s="5">
        <f>$E123*Datenbank!P124</f>
        <v>0</v>
      </c>
      <c r="O123" s="5">
        <f>$E123*Datenbank!Q124</f>
        <v>0</v>
      </c>
      <c r="P123" s="5">
        <f>$E123*Datenbank!R124</f>
        <v>0</v>
      </c>
      <c r="Q123" s="5">
        <f>$E123*Datenbank!S124</f>
        <v>0</v>
      </c>
      <c r="R123" s="5">
        <f>$E123*Datenbank!T124</f>
        <v>0</v>
      </c>
      <c r="S123" s="5">
        <f>$E123*Datenbank!U124</f>
        <v>0</v>
      </c>
      <c r="T123" s="5">
        <f>$E123*Datenbank!V124</f>
        <v>0</v>
      </c>
      <c r="U123" s="5">
        <f>$E123*Datenbank!W124</f>
        <v>0</v>
      </c>
      <c r="V123" s="5">
        <f>$E123*Datenbank!X124</f>
        <v>0</v>
      </c>
      <c r="Y123">
        <f>HOLDS!G130*HOLDS!$E130</f>
        <v>0</v>
      </c>
      <c r="Z123">
        <f>HOLDS!H130*HOLDS!$E130</f>
        <v>0</v>
      </c>
      <c r="AA123">
        <f>HOLDS!I130*HOLDS!$E130</f>
        <v>0</v>
      </c>
      <c r="AB123">
        <f>HOLDS!J130*HOLDS!$E130</f>
        <v>0</v>
      </c>
      <c r="AC123">
        <f>HOLDS!K130*HOLDS!$E130</f>
        <v>0</v>
      </c>
      <c r="AD123">
        <f>HOLDS!L130*HOLDS!$E130</f>
        <v>0</v>
      </c>
      <c r="AE123">
        <f>HOLDS!M130*HOLDS!$E130</f>
        <v>0</v>
      </c>
      <c r="AF123">
        <f>HOLDS!N130*HOLDS!$E130</f>
        <v>0</v>
      </c>
      <c r="AG123">
        <f>HOLDS!O130*HOLDS!$E130</f>
        <v>0</v>
      </c>
      <c r="AH123">
        <f>HOLDS!P130*HOLDS!$E130</f>
        <v>0</v>
      </c>
      <c r="AI123">
        <f>HOLDS!Q130*HOLDS!$E130</f>
        <v>0</v>
      </c>
      <c r="AJ123">
        <f>HOLDS!R130*HOLDS!$E130</f>
        <v>0</v>
      </c>
      <c r="AK123">
        <f>HOLDS!S130*HOLDS!$E130</f>
        <v>0</v>
      </c>
      <c r="AL123">
        <f>HOLDS!T130*HOLDS!$E130</f>
        <v>0</v>
      </c>
      <c r="AM123">
        <f>HOLDS!U130*HOLDS!$E130</f>
        <v>0</v>
      </c>
      <c r="AN123">
        <f>HOLDS!V130*HOLDS!$E130</f>
        <v>0</v>
      </c>
      <c r="AO123">
        <f>HOLDS!W130*HOLDS!$E130</f>
        <v>0</v>
      </c>
      <c r="AR123">
        <f>SUM(HOLDS!G130:W130)*Datenbank!AA124</f>
        <v>0</v>
      </c>
      <c r="AS123">
        <f>SUM(HOLDS!G130:W130)*Datenbank!AC124</f>
        <v>0</v>
      </c>
      <c r="AV123">
        <f>SUM(HOLDS!G130:W130)*Datenbank!AF124</f>
        <v>0</v>
      </c>
    </row>
    <row r="124" spans="2:48" ht="19.5" thickBot="1" x14ac:dyDescent="0.35">
      <c r="B124" t="str">
        <f>PROPER(VLOOKUP(C124,Datenbank!B:AI,26,FALSE))</f>
        <v>94,01</v>
      </c>
      <c r="C124" s="145" t="s">
        <v>331</v>
      </c>
      <c r="D124" s="50" t="str">
        <f>PROPER(VLOOKUP(C124,Datenbank!B:C,2,FALSE))</f>
        <v>Love Handle Mini 2</v>
      </c>
      <c r="E124" s="1">
        <f>SUM(HOLDS!G131:W131)</f>
        <v>0</v>
      </c>
      <c r="F124" s="5">
        <f>$E124*Datenbank!H125</f>
        <v>0</v>
      </c>
      <c r="G124" s="5">
        <f>$E124*Datenbank!I125</f>
        <v>0</v>
      </c>
      <c r="H124" s="5">
        <f>$E124*Datenbank!J125</f>
        <v>0</v>
      </c>
      <c r="I124" s="5">
        <f>$E124*Datenbank!K125</f>
        <v>0</v>
      </c>
      <c r="J124" s="5">
        <f>$E124*Datenbank!L125</f>
        <v>0</v>
      </c>
      <c r="K124" s="5">
        <f>$E124*Datenbank!M125</f>
        <v>0</v>
      </c>
      <c r="L124" s="5">
        <f>$E124*Datenbank!N125</f>
        <v>0</v>
      </c>
      <c r="M124" s="5">
        <f>$E124*Datenbank!O125</f>
        <v>0</v>
      </c>
      <c r="N124" s="5">
        <f>$E124*Datenbank!P125</f>
        <v>0</v>
      </c>
      <c r="O124" s="5">
        <f>$E124*Datenbank!Q125</f>
        <v>0</v>
      </c>
      <c r="P124" s="5">
        <f>$E124*Datenbank!R125</f>
        <v>0</v>
      </c>
      <c r="Q124" s="5">
        <f>$E124*Datenbank!S125</f>
        <v>0</v>
      </c>
      <c r="R124" s="5">
        <f>$E124*Datenbank!T125</f>
        <v>0</v>
      </c>
      <c r="S124" s="5">
        <f>$E124*Datenbank!U125</f>
        <v>0</v>
      </c>
      <c r="T124" s="5">
        <f>$E124*Datenbank!V125</f>
        <v>0</v>
      </c>
      <c r="U124" s="5">
        <f>$E124*Datenbank!W125</f>
        <v>0</v>
      </c>
      <c r="V124" s="5">
        <f>$E124*Datenbank!X125</f>
        <v>0</v>
      </c>
      <c r="Y124">
        <f>HOLDS!G131*HOLDS!$E131</f>
        <v>0</v>
      </c>
      <c r="Z124">
        <f>HOLDS!H131*HOLDS!$E131</f>
        <v>0</v>
      </c>
      <c r="AA124">
        <f>HOLDS!I131*HOLDS!$E131</f>
        <v>0</v>
      </c>
      <c r="AB124">
        <f>HOLDS!J131*HOLDS!$E131</f>
        <v>0</v>
      </c>
      <c r="AC124">
        <f>HOLDS!K131*HOLDS!$E131</f>
        <v>0</v>
      </c>
      <c r="AD124">
        <f>HOLDS!L131*HOLDS!$E131</f>
        <v>0</v>
      </c>
      <c r="AE124">
        <f>HOLDS!M131*HOLDS!$E131</f>
        <v>0</v>
      </c>
      <c r="AF124">
        <f>HOLDS!N131*HOLDS!$E131</f>
        <v>0</v>
      </c>
      <c r="AG124">
        <f>HOLDS!O131*HOLDS!$E131</f>
        <v>0</v>
      </c>
      <c r="AH124">
        <f>HOLDS!P131*HOLDS!$E131</f>
        <v>0</v>
      </c>
      <c r="AI124">
        <f>HOLDS!Q131*HOLDS!$E131</f>
        <v>0</v>
      </c>
      <c r="AJ124">
        <f>HOLDS!R131*HOLDS!$E131</f>
        <v>0</v>
      </c>
      <c r="AK124">
        <f>HOLDS!S131*HOLDS!$E131</f>
        <v>0</v>
      </c>
      <c r="AL124">
        <f>HOLDS!T131*HOLDS!$E131</f>
        <v>0</v>
      </c>
      <c r="AM124">
        <f>HOLDS!U131*HOLDS!$E131</f>
        <v>0</v>
      </c>
      <c r="AN124">
        <f>HOLDS!V131*HOLDS!$E131</f>
        <v>0</v>
      </c>
      <c r="AO124">
        <f>HOLDS!W131*HOLDS!$E131</f>
        <v>0</v>
      </c>
      <c r="AR124">
        <f>SUM(HOLDS!G131:W131)*Datenbank!AA125</f>
        <v>0</v>
      </c>
      <c r="AS124">
        <f>SUM(HOLDS!G131:W131)*Datenbank!AC125</f>
        <v>0</v>
      </c>
      <c r="AV124">
        <f>SUM(HOLDS!G131:W131)*Datenbank!AF125</f>
        <v>0</v>
      </c>
    </row>
    <row r="125" spans="2:48" ht="19.5" thickBot="1" x14ac:dyDescent="0.35">
      <c r="B125" t="str">
        <f>PROPER(VLOOKUP(C125,Datenbank!B:AI,26,FALSE))</f>
        <v>117,81</v>
      </c>
      <c r="C125" s="145" t="s">
        <v>332</v>
      </c>
      <c r="D125" s="50" t="str">
        <f>PROPER(VLOOKUP(C125,Datenbank!B:C,2,FALSE))</f>
        <v>Love Handle Mini 3</v>
      </c>
      <c r="E125" s="1">
        <f>SUM(HOLDS!G132:W132)</f>
        <v>0</v>
      </c>
      <c r="F125" s="5">
        <f>$E125*Datenbank!H126</f>
        <v>0</v>
      </c>
      <c r="G125" s="5">
        <f>$E125*Datenbank!I126</f>
        <v>0</v>
      </c>
      <c r="H125" s="5">
        <f>$E125*Datenbank!J126</f>
        <v>0</v>
      </c>
      <c r="I125" s="5">
        <f>$E125*Datenbank!K126</f>
        <v>0</v>
      </c>
      <c r="J125" s="5">
        <f>$E125*Datenbank!L126</f>
        <v>0</v>
      </c>
      <c r="K125" s="5">
        <f>$E125*Datenbank!M126</f>
        <v>0</v>
      </c>
      <c r="L125" s="5">
        <f>$E125*Datenbank!N126</f>
        <v>0</v>
      </c>
      <c r="M125" s="5">
        <f>$E125*Datenbank!O126</f>
        <v>0</v>
      </c>
      <c r="N125" s="5">
        <f>$E125*Datenbank!P126</f>
        <v>0</v>
      </c>
      <c r="O125" s="5">
        <f>$E125*Datenbank!Q126</f>
        <v>0</v>
      </c>
      <c r="P125" s="5">
        <f>$E125*Datenbank!R126</f>
        <v>0</v>
      </c>
      <c r="Q125" s="5">
        <f>$E125*Datenbank!S126</f>
        <v>0</v>
      </c>
      <c r="R125" s="5">
        <f>$E125*Datenbank!T126</f>
        <v>0</v>
      </c>
      <c r="S125" s="5">
        <f>$E125*Datenbank!U126</f>
        <v>0</v>
      </c>
      <c r="T125" s="5">
        <f>$E125*Datenbank!V126</f>
        <v>0</v>
      </c>
      <c r="U125" s="5">
        <f>$E125*Datenbank!W126</f>
        <v>0</v>
      </c>
      <c r="V125" s="5">
        <f>$E125*Datenbank!X126</f>
        <v>0</v>
      </c>
      <c r="Y125">
        <f>HOLDS!G132*HOLDS!$E132</f>
        <v>0</v>
      </c>
      <c r="Z125">
        <f>HOLDS!H132*HOLDS!$E132</f>
        <v>0</v>
      </c>
      <c r="AA125">
        <f>HOLDS!I132*HOLDS!$E132</f>
        <v>0</v>
      </c>
      <c r="AB125">
        <f>HOLDS!J132*HOLDS!$E132</f>
        <v>0</v>
      </c>
      <c r="AC125">
        <f>HOLDS!K132*HOLDS!$E132</f>
        <v>0</v>
      </c>
      <c r="AD125">
        <f>HOLDS!L132*HOLDS!$E132</f>
        <v>0</v>
      </c>
      <c r="AE125">
        <f>HOLDS!M132*HOLDS!$E132</f>
        <v>0</v>
      </c>
      <c r="AF125">
        <f>HOLDS!N132*HOLDS!$E132</f>
        <v>0</v>
      </c>
      <c r="AG125">
        <f>HOLDS!O132*HOLDS!$E132</f>
        <v>0</v>
      </c>
      <c r="AH125">
        <f>HOLDS!P132*HOLDS!$E132</f>
        <v>0</v>
      </c>
      <c r="AI125">
        <f>HOLDS!Q132*HOLDS!$E132</f>
        <v>0</v>
      </c>
      <c r="AJ125">
        <f>HOLDS!R132*HOLDS!$E132</f>
        <v>0</v>
      </c>
      <c r="AK125">
        <f>HOLDS!S132*HOLDS!$E132</f>
        <v>0</v>
      </c>
      <c r="AL125">
        <f>HOLDS!T132*HOLDS!$E132</f>
        <v>0</v>
      </c>
      <c r="AM125">
        <f>HOLDS!U132*HOLDS!$E132</f>
        <v>0</v>
      </c>
      <c r="AN125">
        <f>HOLDS!V132*HOLDS!$E132</f>
        <v>0</v>
      </c>
      <c r="AO125">
        <f>HOLDS!W132*HOLDS!$E132</f>
        <v>0</v>
      </c>
      <c r="AR125">
        <f>SUM(HOLDS!G132:W132)*Datenbank!AA126</f>
        <v>0</v>
      </c>
      <c r="AS125">
        <f>SUM(HOLDS!G132:W132)*Datenbank!AC126</f>
        <v>0</v>
      </c>
      <c r="AV125">
        <f>SUM(HOLDS!G132:W132)*Datenbank!AF126</f>
        <v>0</v>
      </c>
    </row>
    <row r="126" spans="2:48" ht="19.5" thickBot="1" x14ac:dyDescent="0.35">
      <c r="B126" t="str">
        <f>PROPER(VLOOKUP(C126,Datenbank!B:AI,26,FALSE))</f>
        <v>94,01</v>
      </c>
      <c r="C126" s="145" t="s">
        <v>333</v>
      </c>
      <c r="D126" s="50" t="str">
        <f>PROPER(VLOOKUP(C126,Datenbank!B:C,2,FALSE))</f>
        <v>Love Handle Mini 3</v>
      </c>
      <c r="E126" s="1">
        <f>SUM(HOLDS!G133:W133)</f>
        <v>0</v>
      </c>
      <c r="F126" s="5">
        <f>$E126*Datenbank!H127</f>
        <v>0</v>
      </c>
      <c r="G126" s="5">
        <f>$E126*Datenbank!I127</f>
        <v>0</v>
      </c>
      <c r="H126" s="5">
        <f>$E126*Datenbank!J127</f>
        <v>0</v>
      </c>
      <c r="I126" s="5">
        <f>$E126*Datenbank!K127</f>
        <v>0</v>
      </c>
      <c r="J126" s="5">
        <f>$E126*Datenbank!L127</f>
        <v>0</v>
      </c>
      <c r="K126" s="5">
        <f>$E126*Datenbank!M127</f>
        <v>0</v>
      </c>
      <c r="L126" s="5">
        <f>$E126*Datenbank!N127</f>
        <v>0</v>
      </c>
      <c r="M126" s="5">
        <f>$E126*Datenbank!O127</f>
        <v>0</v>
      </c>
      <c r="N126" s="5">
        <f>$E126*Datenbank!P127</f>
        <v>0</v>
      </c>
      <c r="O126" s="5">
        <f>$E126*Datenbank!Q127</f>
        <v>0</v>
      </c>
      <c r="P126" s="5">
        <f>$E126*Datenbank!R127</f>
        <v>0</v>
      </c>
      <c r="Q126" s="5">
        <f>$E126*Datenbank!S127</f>
        <v>0</v>
      </c>
      <c r="R126" s="5">
        <f>$E126*Datenbank!T127</f>
        <v>0</v>
      </c>
      <c r="S126" s="5">
        <f>$E126*Datenbank!U127</f>
        <v>0</v>
      </c>
      <c r="T126" s="5">
        <f>$E126*Datenbank!V127</f>
        <v>0</v>
      </c>
      <c r="U126" s="5">
        <f>$E126*Datenbank!W127</f>
        <v>0</v>
      </c>
      <c r="V126" s="5">
        <f>$E126*Datenbank!X127</f>
        <v>0</v>
      </c>
      <c r="Y126">
        <f>HOLDS!G133*HOLDS!$E133</f>
        <v>0</v>
      </c>
      <c r="Z126">
        <f>HOLDS!H133*HOLDS!$E133</f>
        <v>0</v>
      </c>
      <c r="AA126">
        <f>HOLDS!I133*HOLDS!$E133</f>
        <v>0</v>
      </c>
      <c r="AB126">
        <f>HOLDS!J133*HOLDS!$E133</f>
        <v>0</v>
      </c>
      <c r="AC126">
        <f>HOLDS!K133*HOLDS!$E133</f>
        <v>0</v>
      </c>
      <c r="AD126">
        <f>HOLDS!L133*HOLDS!$E133</f>
        <v>0</v>
      </c>
      <c r="AE126">
        <f>HOLDS!M133*HOLDS!$E133</f>
        <v>0</v>
      </c>
      <c r="AF126">
        <f>HOLDS!N133*HOLDS!$E133</f>
        <v>0</v>
      </c>
      <c r="AG126">
        <f>HOLDS!O133*HOLDS!$E133</f>
        <v>0</v>
      </c>
      <c r="AH126">
        <f>HOLDS!P133*HOLDS!$E133</f>
        <v>0</v>
      </c>
      <c r="AI126">
        <f>HOLDS!Q133*HOLDS!$E133</f>
        <v>0</v>
      </c>
      <c r="AJ126">
        <f>HOLDS!R133*HOLDS!$E133</f>
        <v>0</v>
      </c>
      <c r="AK126">
        <f>HOLDS!S133*HOLDS!$E133</f>
        <v>0</v>
      </c>
      <c r="AL126">
        <f>HOLDS!T133*HOLDS!$E133</f>
        <v>0</v>
      </c>
      <c r="AM126">
        <f>HOLDS!U133*HOLDS!$E133</f>
        <v>0</v>
      </c>
      <c r="AN126">
        <f>HOLDS!V133*HOLDS!$E133</f>
        <v>0</v>
      </c>
      <c r="AO126">
        <f>HOLDS!W133*HOLDS!$E133</f>
        <v>0</v>
      </c>
      <c r="AR126">
        <f>SUM(HOLDS!G133:W133)*Datenbank!AA127</f>
        <v>0</v>
      </c>
      <c r="AS126">
        <f>SUM(HOLDS!G133:W133)*Datenbank!AC127</f>
        <v>0</v>
      </c>
      <c r="AV126">
        <f>SUM(HOLDS!G133:W133)*Datenbank!AF127</f>
        <v>0</v>
      </c>
    </row>
    <row r="127" spans="2:48" ht="19.5" thickBot="1" x14ac:dyDescent="0.35">
      <c r="B127" t="str">
        <f>PROPER(VLOOKUP(C127,Datenbank!B:AI,26,FALSE))</f>
        <v>117,81</v>
      </c>
      <c r="C127" s="145" t="s">
        <v>334</v>
      </c>
      <c r="D127" s="50" t="str">
        <f>PROPER(VLOOKUP(C127,Datenbank!B:C,2,FALSE))</f>
        <v>Love Handle Mini 4</v>
      </c>
      <c r="E127" s="1">
        <f>SUM(HOLDS!G134:W134)</f>
        <v>0</v>
      </c>
      <c r="F127" s="5">
        <f>$E127*Datenbank!H128</f>
        <v>0</v>
      </c>
      <c r="G127" s="5">
        <f>$E127*Datenbank!I128</f>
        <v>0</v>
      </c>
      <c r="H127" s="5">
        <f>$E127*Datenbank!J128</f>
        <v>0</v>
      </c>
      <c r="I127" s="5">
        <f>$E127*Datenbank!K128</f>
        <v>0</v>
      </c>
      <c r="J127" s="5">
        <f>$E127*Datenbank!L128</f>
        <v>0</v>
      </c>
      <c r="K127" s="5">
        <f>$E127*Datenbank!M128</f>
        <v>0</v>
      </c>
      <c r="L127" s="5">
        <f>$E127*Datenbank!N128</f>
        <v>0</v>
      </c>
      <c r="M127" s="5">
        <f>$E127*Datenbank!O128</f>
        <v>0</v>
      </c>
      <c r="N127" s="5">
        <f>$E127*Datenbank!P128</f>
        <v>0</v>
      </c>
      <c r="O127" s="5">
        <f>$E127*Datenbank!Q128</f>
        <v>0</v>
      </c>
      <c r="P127" s="5">
        <f>$E127*Datenbank!R128</f>
        <v>0</v>
      </c>
      <c r="Q127" s="5">
        <f>$E127*Datenbank!S128</f>
        <v>0</v>
      </c>
      <c r="R127" s="5">
        <f>$E127*Datenbank!T128</f>
        <v>0</v>
      </c>
      <c r="S127" s="5">
        <f>$E127*Datenbank!U128</f>
        <v>0</v>
      </c>
      <c r="T127" s="5">
        <f>$E127*Datenbank!V128</f>
        <v>0</v>
      </c>
      <c r="U127" s="5">
        <f>$E127*Datenbank!W128</f>
        <v>0</v>
      </c>
      <c r="V127" s="5">
        <f>$E127*Datenbank!X128</f>
        <v>0</v>
      </c>
      <c r="Y127">
        <f>HOLDS!G134*HOLDS!$E134</f>
        <v>0</v>
      </c>
      <c r="Z127">
        <f>HOLDS!H134*HOLDS!$E134</f>
        <v>0</v>
      </c>
      <c r="AA127">
        <f>HOLDS!I134*HOLDS!$E134</f>
        <v>0</v>
      </c>
      <c r="AB127">
        <f>HOLDS!J134*HOLDS!$E134</f>
        <v>0</v>
      </c>
      <c r="AC127">
        <f>HOLDS!K134*HOLDS!$E134</f>
        <v>0</v>
      </c>
      <c r="AD127">
        <f>HOLDS!L134*HOLDS!$E134</f>
        <v>0</v>
      </c>
      <c r="AE127">
        <f>HOLDS!M134*HOLDS!$E134</f>
        <v>0</v>
      </c>
      <c r="AF127">
        <f>HOLDS!N134*HOLDS!$E134</f>
        <v>0</v>
      </c>
      <c r="AG127">
        <f>HOLDS!O134*HOLDS!$E134</f>
        <v>0</v>
      </c>
      <c r="AH127">
        <f>HOLDS!P134*HOLDS!$E134</f>
        <v>0</v>
      </c>
      <c r="AI127">
        <f>HOLDS!Q134*HOLDS!$E134</f>
        <v>0</v>
      </c>
      <c r="AJ127">
        <f>HOLDS!R134*HOLDS!$E134</f>
        <v>0</v>
      </c>
      <c r="AK127">
        <f>HOLDS!S134*HOLDS!$E134</f>
        <v>0</v>
      </c>
      <c r="AL127">
        <f>HOLDS!T134*HOLDS!$E134</f>
        <v>0</v>
      </c>
      <c r="AM127">
        <f>HOLDS!U134*HOLDS!$E134</f>
        <v>0</v>
      </c>
      <c r="AN127">
        <f>HOLDS!V134*HOLDS!$E134</f>
        <v>0</v>
      </c>
      <c r="AO127">
        <f>HOLDS!W134*HOLDS!$E134</f>
        <v>0</v>
      </c>
      <c r="AR127">
        <f>SUM(HOLDS!G134:W134)*Datenbank!AA128</f>
        <v>0</v>
      </c>
      <c r="AS127">
        <f>SUM(HOLDS!G134:W134)*Datenbank!AC128</f>
        <v>0</v>
      </c>
      <c r="AV127">
        <f>SUM(HOLDS!G134:W134)*Datenbank!AF128</f>
        <v>0</v>
      </c>
    </row>
    <row r="128" spans="2:48" ht="19.5" thickBot="1" x14ac:dyDescent="0.35">
      <c r="B128" t="str">
        <f>PROPER(VLOOKUP(C128,Datenbank!B:AI,26,FALSE))</f>
        <v>94,01</v>
      </c>
      <c r="C128" s="145" t="s">
        <v>335</v>
      </c>
      <c r="D128" s="50" t="str">
        <f>PROPER(VLOOKUP(C128,Datenbank!B:C,2,FALSE))</f>
        <v>Love Handle Mini 4</v>
      </c>
      <c r="E128" s="1">
        <f>SUM(HOLDS!G135:W135)</f>
        <v>0</v>
      </c>
      <c r="F128" s="5">
        <f>$E128*Datenbank!H129</f>
        <v>0</v>
      </c>
      <c r="G128" s="5">
        <f>$E128*Datenbank!I129</f>
        <v>0</v>
      </c>
      <c r="H128" s="5">
        <f>$E128*Datenbank!J129</f>
        <v>0</v>
      </c>
      <c r="I128" s="5">
        <f>$E128*Datenbank!K129</f>
        <v>0</v>
      </c>
      <c r="J128" s="5">
        <f>$E128*Datenbank!L129</f>
        <v>0</v>
      </c>
      <c r="K128" s="5">
        <f>$E128*Datenbank!M129</f>
        <v>0</v>
      </c>
      <c r="L128" s="5">
        <f>$E128*Datenbank!N129</f>
        <v>0</v>
      </c>
      <c r="M128" s="5">
        <f>$E128*Datenbank!O129</f>
        <v>0</v>
      </c>
      <c r="N128" s="5">
        <f>$E128*Datenbank!P129</f>
        <v>0</v>
      </c>
      <c r="O128" s="5">
        <f>$E128*Datenbank!Q129</f>
        <v>0</v>
      </c>
      <c r="P128" s="5">
        <f>$E128*Datenbank!R129</f>
        <v>0</v>
      </c>
      <c r="Q128" s="5">
        <f>$E128*Datenbank!S129</f>
        <v>0</v>
      </c>
      <c r="R128" s="5">
        <f>$E128*Datenbank!T129</f>
        <v>0</v>
      </c>
      <c r="S128" s="5">
        <f>$E128*Datenbank!U129</f>
        <v>0</v>
      </c>
      <c r="T128" s="5">
        <f>$E128*Datenbank!V129</f>
        <v>0</v>
      </c>
      <c r="U128" s="5">
        <f>$E128*Datenbank!W129</f>
        <v>0</v>
      </c>
      <c r="V128" s="5">
        <f>$E128*Datenbank!X129</f>
        <v>0</v>
      </c>
      <c r="Y128">
        <f>HOLDS!G135*HOLDS!$E135</f>
        <v>0</v>
      </c>
      <c r="Z128">
        <f>HOLDS!H135*HOLDS!$E135</f>
        <v>0</v>
      </c>
      <c r="AA128">
        <f>HOLDS!I135*HOLDS!$E135</f>
        <v>0</v>
      </c>
      <c r="AB128">
        <f>HOLDS!J135*HOLDS!$E135</f>
        <v>0</v>
      </c>
      <c r="AC128">
        <f>HOLDS!K135*HOLDS!$E135</f>
        <v>0</v>
      </c>
      <c r="AD128">
        <f>HOLDS!L135*HOLDS!$E135</f>
        <v>0</v>
      </c>
      <c r="AE128">
        <f>HOLDS!M135*HOLDS!$E135</f>
        <v>0</v>
      </c>
      <c r="AF128">
        <f>HOLDS!N135*HOLDS!$E135</f>
        <v>0</v>
      </c>
      <c r="AG128">
        <f>HOLDS!O135*HOLDS!$E135</f>
        <v>0</v>
      </c>
      <c r="AH128">
        <f>HOLDS!P135*HOLDS!$E135</f>
        <v>0</v>
      </c>
      <c r="AI128">
        <f>HOLDS!Q135*HOLDS!$E135</f>
        <v>0</v>
      </c>
      <c r="AJ128">
        <f>HOLDS!R135*HOLDS!$E135</f>
        <v>0</v>
      </c>
      <c r="AK128">
        <f>HOLDS!S135*HOLDS!$E135</f>
        <v>0</v>
      </c>
      <c r="AL128">
        <f>HOLDS!T135*HOLDS!$E135</f>
        <v>0</v>
      </c>
      <c r="AM128">
        <f>HOLDS!U135*HOLDS!$E135</f>
        <v>0</v>
      </c>
      <c r="AN128">
        <f>HOLDS!V135*HOLDS!$E135</f>
        <v>0</v>
      </c>
      <c r="AO128">
        <f>HOLDS!W135*HOLDS!$E135</f>
        <v>0</v>
      </c>
      <c r="AR128">
        <f>SUM(HOLDS!G135:W135)*Datenbank!AA129</f>
        <v>0</v>
      </c>
      <c r="AS128">
        <f>SUM(HOLDS!G135:W135)*Datenbank!AC129</f>
        <v>0</v>
      </c>
      <c r="AV128">
        <f>SUM(HOLDS!G135:W135)*Datenbank!AF129</f>
        <v>0</v>
      </c>
    </row>
    <row r="129" spans="2:48" ht="19.5" thickBot="1" x14ac:dyDescent="0.35">
      <c r="B129" t="str">
        <f>PROPER(VLOOKUP(C129,Datenbank!B:AI,26,FALSE))</f>
        <v>117,81</v>
      </c>
      <c r="C129" s="145" t="s">
        <v>336</v>
      </c>
      <c r="D129" s="50" t="str">
        <f>PROPER(VLOOKUP(C129,Datenbank!B:C,2,FALSE))</f>
        <v>Love Handle Mini 5</v>
      </c>
      <c r="E129" s="1">
        <f>SUM(HOLDS!G136:W136)</f>
        <v>0</v>
      </c>
      <c r="F129" s="5">
        <f>$E129*Datenbank!H130</f>
        <v>0</v>
      </c>
      <c r="G129" s="5">
        <f>$E129*Datenbank!I130</f>
        <v>0</v>
      </c>
      <c r="H129" s="5">
        <f>$E129*Datenbank!J130</f>
        <v>0</v>
      </c>
      <c r="I129" s="5">
        <f>$E129*Datenbank!K130</f>
        <v>0</v>
      </c>
      <c r="J129" s="5">
        <f>$E129*Datenbank!L130</f>
        <v>0</v>
      </c>
      <c r="K129" s="5">
        <f>$E129*Datenbank!M130</f>
        <v>0</v>
      </c>
      <c r="L129" s="5">
        <f>$E129*Datenbank!N130</f>
        <v>0</v>
      </c>
      <c r="M129" s="5">
        <f>$E129*Datenbank!O130</f>
        <v>0</v>
      </c>
      <c r="N129" s="5">
        <f>$E129*Datenbank!P130</f>
        <v>0</v>
      </c>
      <c r="O129" s="5">
        <f>$E129*Datenbank!Q130</f>
        <v>0</v>
      </c>
      <c r="P129" s="5">
        <f>$E129*Datenbank!R130</f>
        <v>0</v>
      </c>
      <c r="Q129" s="5">
        <f>$E129*Datenbank!S130</f>
        <v>0</v>
      </c>
      <c r="R129" s="5">
        <f>$E129*Datenbank!T130</f>
        <v>0</v>
      </c>
      <c r="S129" s="5">
        <f>$E129*Datenbank!U130</f>
        <v>0</v>
      </c>
      <c r="T129" s="5">
        <f>$E129*Datenbank!V130</f>
        <v>0</v>
      </c>
      <c r="U129" s="5">
        <f>$E129*Datenbank!W130</f>
        <v>0</v>
      </c>
      <c r="V129" s="5">
        <f>$E129*Datenbank!X130</f>
        <v>0</v>
      </c>
      <c r="Y129">
        <f>HOLDS!G136*HOLDS!$E136</f>
        <v>0</v>
      </c>
      <c r="Z129">
        <f>HOLDS!H136*HOLDS!$E136</f>
        <v>0</v>
      </c>
      <c r="AA129">
        <f>HOLDS!I136*HOLDS!$E136</f>
        <v>0</v>
      </c>
      <c r="AB129">
        <f>HOLDS!J136*HOLDS!$E136</f>
        <v>0</v>
      </c>
      <c r="AC129">
        <f>HOLDS!K136*HOLDS!$E136</f>
        <v>0</v>
      </c>
      <c r="AD129">
        <f>HOLDS!L136*HOLDS!$E136</f>
        <v>0</v>
      </c>
      <c r="AE129">
        <f>HOLDS!M136*HOLDS!$E136</f>
        <v>0</v>
      </c>
      <c r="AF129">
        <f>HOLDS!N136*HOLDS!$E136</f>
        <v>0</v>
      </c>
      <c r="AG129">
        <f>HOLDS!O136*HOLDS!$E136</f>
        <v>0</v>
      </c>
      <c r="AH129">
        <f>HOLDS!P136*HOLDS!$E136</f>
        <v>0</v>
      </c>
      <c r="AI129">
        <f>HOLDS!Q136*HOLDS!$E136</f>
        <v>0</v>
      </c>
      <c r="AJ129">
        <f>HOLDS!R136*HOLDS!$E136</f>
        <v>0</v>
      </c>
      <c r="AK129">
        <f>HOLDS!S136*HOLDS!$E136</f>
        <v>0</v>
      </c>
      <c r="AL129">
        <f>HOLDS!T136*HOLDS!$E136</f>
        <v>0</v>
      </c>
      <c r="AM129">
        <f>HOLDS!U136*HOLDS!$E136</f>
        <v>0</v>
      </c>
      <c r="AN129">
        <f>HOLDS!V136*HOLDS!$E136</f>
        <v>0</v>
      </c>
      <c r="AO129">
        <f>HOLDS!W136*HOLDS!$E136</f>
        <v>0</v>
      </c>
      <c r="AR129">
        <f>SUM(HOLDS!G136:W136)*Datenbank!AA130</f>
        <v>0</v>
      </c>
      <c r="AS129">
        <f>SUM(HOLDS!G136:W136)*Datenbank!AC130</f>
        <v>0</v>
      </c>
      <c r="AV129">
        <f>SUM(HOLDS!G136:W136)*Datenbank!AF130</f>
        <v>0</v>
      </c>
    </row>
    <row r="130" spans="2:48" ht="19.5" thickBot="1" x14ac:dyDescent="0.35">
      <c r="B130" t="str">
        <f>PROPER(VLOOKUP(C130,Datenbank!B:AI,26,FALSE))</f>
        <v>94,01</v>
      </c>
      <c r="C130" s="145" t="s">
        <v>337</v>
      </c>
      <c r="D130" s="50" t="str">
        <f>PROPER(VLOOKUP(C130,Datenbank!B:C,2,FALSE))</f>
        <v>Love Handle Mini 5</v>
      </c>
      <c r="E130" s="1">
        <f>SUM(HOLDS!G137:W137)</f>
        <v>0</v>
      </c>
      <c r="F130" s="5">
        <f>$E130*Datenbank!H131</f>
        <v>0</v>
      </c>
      <c r="G130" s="5">
        <f>$E130*Datenbank!I131</f>
        <v>0</v>
      </c>
      <c r="H130" s="5">
        <f>$E130*Datenbank!J131</f>
        <v>0</v>
      </c>
      <c r="I130" s="5">
        <f>$E130*Datenbank!K131</f>
        <v>0</v>
      </c>
      <c r="J130" s="5">
        <f>$E130*Datenbank!L131</f>
        <v>0</v>
      </c>
      <c r="K130" s="5">
        <f>$E130*Datenbank!M131</f>
        <v>0</v>
      </c>
      <c r="L130" s="5">
        <f>$E130*Datenbank!N131</f>
        <v>0</v>
      </c>
      <c r="M130" s="5">
        <f>$E130*Datenbank!O131</f>
        <v>0</v>
      </c>
      <c r="N130" s="5">
        <f>$E130*Datenbank!P131</f>
        <v>0</v>
      </c>
      <c r="O130" s="5">
        <f>$E130*Datenbank!Q131</f>
        <v>0</v>
      </c>
      <c r="P130" s="5">
        <f>$E130*Datenbank!R131</f>
        <v>0</v>
      </c>
      <c r="Q130" s="5">
        <f>$E130*Datenbank!S131</f>
        <v>0</v>
      </c>
      <c r="R130" s="5">
        <f>$E130*Datenbank!T131</f>
        <v>0</v>
      </c>
      <c r="S130" s="5">
        <f>$E130*Datenbank!U131</f>
        <v>0</v>
      </c>
      <c r="T130" s="5">
        <f>$E130*Datenbank!V131</f>
        <v>0</v>
      </c>
      <c r="U130" s="5">
        <f>$E130*Datenbank!W131</f>
        <v>0</v>
      </c>
      <c r="V130" s="5">
        <f>$E130*Datenbank!X131</f>
        <v>0</v>
      </c>
      <c r="Y130">
        <f>HOLDS!G137*HOLDS!$E137</f>
        <v>0</v>
      </c>
      <c r="Z130">
        <f>HOLDS!H137*HOLDS!$E137</f>
        <v>0</v>
      </c>
      <c r="AA130">
        <f>HOLDS!I137*HOLDS!$E137</f>
        <v>0</v>
      </c>
      <c r="AB130">
        <f>HOLDS!J137*HOLDS!$E137</f>
        <v>0</v>
      </c>
      <c r="AC130">
        <f>HOLDS!K137*HOLDS!$E137</f>
        <v>0</v>
      </c>
      <c r="AD130">
        <f>HOLDS!L137*HOLDS!$E137</f>
        <v>0</v>
      </c>
      <c r="AE130">
        <f>HOLDS!M137*HOLDS!$E137</f>
        <v>0</v>
      </c>
      <c r="AF130">
        <f>HOLDS!N137*HOLDS!$E137</f>
        <v>0</v>
      </c>
      <c r="AG130">
        <f>HOLDS!O137*HOLDS!$E137</f>
        <v>0</v>
      </c>
      <c r="AH130">
        <f>HOLDS!P137*HOLDS!$E137</f>
        <v>0</v>
      </c>
      <c r="AI130">
        <f>HOLDS!Q137*HOLDS!$E137</f>
        <v>0</v>
      </c>
      <c r="AJ130">
        <f>HOLDS!R137*HOLDS!$E137</f>
        <v>0</v>
      </c>
      <c r="AK130">
        <f>HOLDS!S137*HOLDS!$E137</f>
        <v>0</v>
      </c>
      <c r="AL130">
        <f>HOLDS!T137*HOLDS!$E137</f>
        <v>0</v>
      </c>
      <c r="AM130">
        <f>HOLDS!U137*HOLDS!$E137</f>
        <v>0</v>
      </c>
      <c r="AN130">
        <f>HOLDS!V137*HOLDS!$E137</f>
        <v>0</v>
      </c>
      <c r="AO130">
        <f>HOLDS!W137*HOLDS!$E137</f>
        <v>0</v>
      </c>
      <c r="AR130">
        <f>SUM(HOLDS!G137:W137)*Datenbank!AA131</f>
        <v>0</v>
      </c>
      <c r="AS130">
        <f>SUM(HOLDS!G137:W137)*Datenbank!AC131</f>
        <v>0</v>
      </c>
      <c r="AV130">
        <f>SUM(HOLDS!G137:W137)*Datenbank!AF131</f>
        <v>0</v>
      </c>
    </row>
    <row r="131" spans="2:48" ht="19.5" thickBot="1" x14ac:dyDescent="0.35">
      <c r="B131" t="str">
        <f>PROPER(VLOOKUP(C131,Datenbank!B:AI,26,FALSE))</f>
        <v>117,81</v>
      </c>
      <c r="C131" s="145" t="s">
        <v>338</v>
      </c>
      <c r="D131" s="50" t="str">
        <f>PROPER(VLOOKUP(C131,Datenbank!B:C,2,FALSE))</f>
        <v>Love Handle Mini 6</v>
      </c>
      <c r="E131" s="1">
        <f>SUM(HOLDS!G138:W138)</f>
        <v>0</v>
      </c>
      <c r="F131" s="5">
        <f>$E131*Datenbank!H132</f>
        <v>0</v>
      </c>
      <c r="G131" s="5">
        <f>$E131*Datenbank!I132</f>
        <v>0</v>
      </c>
      <c r="H131" s="5">
        <f>$E131*Datenbank!J132</f>
        <v>0</v>
      </c>
      <c r="I131" s="5">
        <f>$E131*Datenbank!K132</f>
        <v>0</v>
      </c>
      <c r="J131" s="5">
        <f>$E131*Datenbank!L132</f>
        <v>0</v>
      </c>
      <c r="K131" s="5">
        <f>$E131*Datenbank!M132</f>
        <v>0</v>
      </c>
      <c r="L131" s="5">
        <f>$E131*Datenbank!N132</f>
        <v>0</v>
      </c>
      <c r="M131" s="5">
        <f>$E131*Datenbank!O132</f>
        <v>0</v>
      </c>
      <c r="N131" s="5">
        <f>$E131*Datenbank!P132</f>
        <v>0</v>
      </c>
      <c r="O131" s="5">
        <f>$E131*Datenbank!Q132</f>
        <v>0</v>
      </c>
      <c r="P131" s="5">
        <f>$E131*Datenbank!R132</f>
        <v>0</v>
      </c>
      <c r="Q131" s="5">
        <f>$E131*Datenbank!S132</f>
        <v>0</v>
      </c>
      <c r="R131" s="5">
        <f>$E131*Datenbank!T132</f>
        <v>0</v>
      </c>
      <c r="S131" s="5">
        <f>$E131*Datenbank!U132</f>
        <v>0</v>
      </c>
      <c r="T131" s="5">
        <f>$E131*Datenbank!V132</f>
        <v>0</v>
      </c>
      <c r="U131" s="5">
        <f>$E131*Datenbank!W132</f>
        <v>0</v>
      </c>
      <c r="V131" s="5">
        <f>$E131*Datenbank!X132</f>
        <v>0</v>
      </c>
      <c r="Y131">
        <f>HOLDS!G138*HOLDS!$E138</f>
        <v>0</v>
      </c>
      <c r="Z131">
        <f>HOLDS!H138*HOLDS!$E138</f>
        <v>0</v>
      </c>
      <c r="AA131">
        <f>HOLDS!I138*HOLDS!$E138</f>
        <v>0</v>
      </c>
      <c r="AB131">
        <f>HOLDS!J138*HOLDS!$E138</f>
        <v>0</v>
      </c>
      <c r="AC131">
        <f>HOLDS!K138*HOLDS!$E138</f>
        <v>0</v>
      </c>
      <c r="AD131">
        <f>HOLDS!L138*HOLDS!$E138</f>
        <v>0</v>
      </c>
      <c r="AE131">
        <f>HOLDS!M138*HOLDS!$E138</f>
        <v>0</v>
      </c>
      <c r="AF131">
        <f>HOLDS!N138*HOLDS!$E138</f>
        <v>0</v>
      </c>
      <c r="AG131">
        <f>HOLDS!O138*HOLDS!$E138</f>
        <v>0</v>
      </c>
      <c r="AH131">
        <f>HOLDS!P138*HOLDS!$E138</f>
        <v>0</v>
      </c>
      <c r="AI131">
        <f>HOLDS!Q138*HOLDS!$E138</f>
        <v>0</v>
      </c>
      <c r="AJ131">
        <f>HOLDS!R138*HOLDS!$E138</f>
        <v>0</v>
      </c>
      <c r="AK131">
        <f>HOLDS!S138*HOLDS!$E138</f>
        <v>0</v>
      </c>
      <c r="AL131">
        <f>HOLDS!T138*HOLDS!$E138</f>
        <v>0</v>
      </c>
      <c r="AM131">
        <f>HOLDS!U138*HOLDS!$E138</f>
        <v>0</v>
      </c>
      <c r="AN131">
        <f>HOLDS!V138*HOLDS!$E138</f>
        <v>0</v>
      </c>
      <c r="AO131">
        <f>HOLDS!W138*HOLDS!$E138</f>
        <v>0</v>
      </c>
      <c r="AR131">
        <f>SUM(HOLDS!G138:W138)*Datenbank!AA132</f>
        <v>0</v>
      </c>
      <c r="AS131">
        <f>SUM(HOLDS!G138:W138)*Datenbank!AC132</f>
        <v>0</v>
      </c>
      <c r="AV131">
        <f>SUM(HOLDS!G138:W138)*Datenbank!AF132</f>
        <v>0</v>
      </c>
    </row>
    <row r="132" spans="2:48" ht="19.5" thickBot="1" x14ac:dyDescent="0.35">
      <c r="B132" t="str">
        <f>PROPER(VLOOKUP(C132,Datenbank!B:AI,26,FALSE))</f>
        <v>94,01</v>
      </c>
      <c r="C132" s="145" t="s">
        <v>339</v>
      </c>
      <c r="D132" s="50" t="str">
        <f>PROPER(VLOOKUP(C132,Datenbank!B:C,2,FALSE))</f>
        <v>Love Handle Mini 6</v>
      </c>
      <c r="E132" s="1">
        <f>SUM(HOLDS!G139:W139)</f>
        <v>0</v>
      </c>
      <c r="F132" s="5">
        <f>$E132*Datenbank!H133</f>
        <v>0</v>
      </c>
      <c r="G132" s="5">
        <f>$E132*Datenbank!I133</f>
        <v>0</v>
      </c>
      <c r="H132" s="5">
        <f>$E132*Datenbank!J133</f>
        <v>0</v>
      </c>
      <c r="I132" s="5">
        <f>$E132*Datenbank!K133</f>
        <v>0</v>
      </c>
      <c r="J132" s="5">
        <f>$E132*Datenbank!L133</f>
        <v>0</v>
      </c>
      <c r="K132" s="5">
        <f>$E132*Datenbank!M133</f>
        <v>0</v>
      </c>
      <c r="L132" s="5">
        <f>$E132*Datenbank!N133</f>
        <v>0</v>
      </c>
      <c r="M132" s="5">
        <f>$E132*Datenbank!O133</f>
        <v>0</v>
      </c>
      <c r="N132" s="5">
        <f>$E132*Datenbank!P133</f>
        <v>0</v>
      </c>
      <c r="O132" s="5">
        <f>$E132*Datenbank!Q133</f>
        <v>0</v>
      </c>
      <c r="P132" s="5">
        <f>$E132*Datenbank!R133</f>
        <v>0</v>
      </c>
      <c r="Q132" s="5">
        <f>$E132*Datenbank!S133</f>
        <v>0</v>
      </c>
      <c r="R132" s="5">
        <f>$E132*Datenbank!T133</f>
        <v>0</v>
      </c>
      <c r="S132" s="5">
        <f>$E132*Datenbank!U133</f>
        <v>0</v>
      </c>
      <c r="T132" s="5">
        <f>$E132*Datenbank!V133</f>
        <v>0</v>
      </c>
      <c r="U132" s="5">
        <f>$E132*Datenbank!W133</f>
        <v>0</v>
      </c>
      <c r="V132" s="5">
        <f>$E132*Datenbank!X133</f>
        <v>0</v>
      </c>
      <c r="Y132">
        <f>HOLDS!G139*HOLDS!$E139</f>
        <v>0</v>
      </c>
      <c r="Z132">
        <f>HOLDS!H139*HOLDS!$E139</f>
        <v>0</v>
      </c>
      <c r="AA132">
        <f>HOLDS!I139*HOLDS!$E139</f>
        <v>0</v>
      </c>
      <c r="AB132">
        <f>HOLDS!J139*HOLDS!$E139</f>
        <v>0</v>
      </c>
      <c r="AC132">
        <f>HOLDS!K139*HOLDS!$E139</f>
        <v>0</v>
      </c>
      <c r="AD132">
        <f>HOLDS!L139*HOLDS!$E139</f>
        <v>0</v>
      </c>
      <c r="AE132">
        <f>HOLDS!M139*HOLDS!$E139</f>
        <v>0</v>
      </c>
      <c r="AF132">
        <f>HOLDS!N139*HOLDS!$E139</f>
        <v>0</v>
      </c>
      <c r="AG132">
        <f>HOLDS!O139*HOLDS!$E139</f>
        <v>0</v>
      </c>
      <c r="AH132">
        <f>HOLDS!P139*HOLDS!$E139</f>
        <v>0</v>
      </c>
      <c r="AI132">
        <f>HOLDS!Q139*HOLDS!$E139</f>
        <v>0</v>
      </c>
      <c r="AJ132">
        <f>HOLDS!R139*HOLDS!$E139</f>
        <v>0</v>
      </c>
      <c r="AK132">
        <f>HOLDS!S139*HOLDS!$E139</f>
        <v>0</v>
      </c>
      <c r="AL132">
        <f>HOLDS!T139*HOLDS!$E139</f>
        <v>0</v>
      </c>
      <c r="AM132">
        <f>HOLDS!U139*HOLDS!$E139</f>
        <v>0</v>
      </c>
      <c r="AN132">
        <f>HOLDS!V139*HOLDS!$E139</f>
        <v>0</v>
      </c>
      <c r="AO132">
        <f>HOLDS!W139*HOLDS!$E139</f>
        <v>0</v>
      </c>
      <c r="AR132">
        <f>SUM(HOLDS!G139:W139)*Datenbank!AA133</f>
        <v>0</v>
      </c>
      <c r="AS132">
        <f>SUM(HOLDS!G139:W139)*Datenbank!AC133</f>
        <v>0</v>
      </c>
      <c r="AV132">
        <f>SUM(HOLDS!G139:W139)*Datenbank!AF133</f>
        <v>0</v>
      </c>
    </row>
    <row r="133" spans="2:48" ht="19.5" thickBot="1" x14ac:dyDescent="0.35">
      <c r="B133" t="str">
        <f>PROPER(VLOOKUP(C133,Datenbank!B:AI,26,FALSE))</f>
        <v>46,41</v>
      </c>
      <c r="C133" s="145" t="s">
        <v>390</v>
      </c>
      <c r="D133" s="50" t="str">
        <f>PROPER(VLOOKUP(C133,Datenbank!B:C,2,FALSE))</f>
        <v>Love Handle Micro 1</v>
      </c>
      <c r="E133" s="1">
        <f>SUM(HOLDS!G140:W140)</f>
        <v>0</v>
      </c>
      <c r="F133" s="5">
        <f>$E133*Datenbank!H134</f>
        <v>0</v>
      </c>
      <c r="G133" s="5">
        <f>$E133*Datenbank!I134</f>
        <v>0</v>
      </c>
      <c r="H133" s="5">
        <f>$E133*Datenbank!J134</f>
        <v>0</v>
      </c>
      <c r="I133" s="5">
        <f>$E133*Datenbank!K134</f>
        <v>0</v>
      </c>
      <c r="J133" s="5">
        <f>$E133*Datenbank!L134</f>
        <v>0</v>
      </c>
      <c r="K133" s="5">
        <f>$E133*Datenbank!M134</f>
        <v>0</v>
      </c>
      <c r="L133" s="5">
        <f>$E133*Datenbank!N134</f>
        <v>0</v>
      </c>
      <c r="M133" s="5">
        <f>$E133*Datenbank!O134</f>
        <v>0</v>
      </c>
      <c r="N133" s="5">
        <f>$E133*Datenbank!P134</f>
        <v>0</v>
      </c>
      <c r="O133" s="5">
        <f>$E133*Datenbank!Q134</f>
        <v>0</v>
      </c>
      <c r="P133" s="5">
        <f>$E133*Datenbank!R134</f>
        <v>0</v>
      </c>
      <c r="Q133" s="5">
        <f>$E133*Datenbank!S134</f>
        <v>0</v>
      </c>
      <c r="R133" s="5">
        <f>$E133*Datenbank!T134</f>
        <v>0</v>
      </c>
      <c r="S133" s="5">
        <f>$E133*Datenbank!U134</f>
        <v>0</v>
      </c>
      <c r="T133" s="5">
        <f>$E133*Datenbank!V134</f>
        <v>0</v>
      </c>
      <c r="U133" s="5">
        <f>$E133*Datenbank!W134</f>
        <v>0</v>
      </c>
      <c r="V133" s="5">
        <f>$E133*Datenbank!X134</f>
        <v>0</v>
      </c>
      <c r="Y133">
        <f>HOLDS!G140*HOLDS!$E140</f>
        <v>0</v>
      </c>
      <c r="Z133">
        <f>HOLDS!H140*HOLDS!$E140</f>
        <v>0</v>
      </c>
      <c r="AA133">
        <f>HOLDS!I140*HOLDS!$E140</f>
        <v>0</v>
      </c>
      <c r="AB133">
        <f>HOLDS!J140*HOLDS!$E140</f>
        <v>0</v>
      </c>
      <c r="AC133">
        <f>HOLDS!K140*HOLDS!$E140</f>
        <v>0</v>
      </c>
      <c r="AD133">
        <f>HOLDS!L140*HOLDS!$E140</f>
        <v>0</v>
      </c>
      <c r="AE133">
        <f>HOLDS!M140*HOLDS!$E140</f>
        <v>0</v>
      </c>
      <c r="AF133">
        <f>HOLDS!N140*HOLDS!$E140</f>
        <v>0</v>
      </c>
      <c r="AG133">
        <f>HOLDS!O140*HOLDS!$E140</f>
        <v>0</v>
      </c>
      <c r="AH133">
        <f>HOLDS!P140*HOLDS!$E140</f>
        <v>0</v>
      </c>
      <c r="AI133">
        <f>HOLDS!Q140*HOLDS!$E140</f>
        <v>0</v>
      </c>
      <c r="AJ133">
        <f>HOLDS!R140*HOLDS!$E140</f>
        <v>0</v>
      </c>
      <c r="AK133">
        <f>HOLDS!S140*HOLDS!$E140</f>
        <v>0</v>
      </c>
      <c r="AL133">
        <f>HOLDS!T140*HOLDS!$E140</f>
        <v>0</v>
      </c>
      <c r="AM133">
        <f>HOLDS!U140*HOLDS!$E140</f>
        <v>0</v>
      </c>
      <c r="AN133">
        <f>HOLDS!V140*HOLDS!$E140</f>
        <v>0</v>
      </c>
      <c r="AO133">
        <f>HOLDS!W140*HOLDS!$E140</f>
        <v>0</v>
      </c>
      <c r="AR133">
        <f>SUM(HOLDS!G140:W140)*Datenbank!AA134</f>
        <v>0</v>
      </c>
      <c r="AS133">
        <f>SUM(HOLDS!G140:W140)*Datenbank!AC134</f>
        <v>0</v>
      </c>
      <c r="AV133">
        <f>SUM(HOLDS!G140:W140)*Datenbank!AF134</f>
        <v>0</v>
      </c>
    </row>
    <row r="134" spans="2:48" ht="19.5" thickBot="1" x14ac:dyDescent="0.35">
      <c r="B134" t="str">
        <f>PROPER(VLOOKUP(C134,Datenbank!B:AI,26,FALSE))</f>
        <v>38,08</v>
      </c>
      <c r="C134" s="145" t="s">
        <v>391</v>
      </c>
      <c r="D134" s="50" t="str">
        <f>PROPER(VLOOKUP(C134,Datenbank!B:C,2,FALSE))</f>
        <v>Love Handle Micro 1</v>
      </c>
      <c r="E134" s="1">
        <f>SUM(HOLDS!G141:W141)</f>
        <v>0</v>
      </c>
      <c r="F134" s="5">
        <f>$E134*Datenbank!H135</f>
        <v>0</v>
      </c>
      <c r="G134" s="5">
        <f>$E134*Datenbank!I135</f>
        <v>0</v>
      </c>
      <c r="H134" s="5">
        <f>$E134*Datenbank!J135</f>
        <v>0</v>
      </c>
      <c r="I134" s="5">
        <f>$E134*Datenbank!K135</f>
        <v>0</v>
      </c>
      <c r="J134" s="5">
        <f>$E134*Datenbank!L135</f>
        <v>0</v>
      </c>
      <c r="K134" s="5">
        <f>$E134*Datenbank!M135</f>
        <v>0</v>
      </c>
      <c r="L134" s="5">
        <f>$E134*Datenbank!N135</f>
        <v>0</v>
      </c>
      <c r="M134" s="5">
        <f>$E134*Datenbank!O135</f>
        <v>0</v>
      </c>
      <c r="N134" s="5">
        <f>$E134*Datenbank!P135</f>
        <v>0</v>
      </c>
      <c r="O134" s="5">
        <f>$E134*Datenbank!Q135</f>
        <v>0</v>
      </c>
      <c r="P134" s="5">
        <f>$E134*Datenbank!R135</f>
        <v>0</v>
      </c>
      <c r="Q134" s="5">
        <f>$E134*Datenbank!S135</f>
        <v>0</v>
      </c>
      <c r="R134" s="5">
        <f>$E134*Datenbank!T135</f>
        <v>0</v>
      </c>
      <c r="S134" s="5">
        <f>$E134*Datenbank!U135</f>
        <v>0</v>
      </c>
      <c r="T134" s="5">
        <f>$E134*Datenbank!V135</f>
        <v>0</v>
      </c>
      <c r="U134" s="5">
        <f>$E134*Datenbank!W135</f>
        <v>0</v>
      </c>
      <c r="V134" s="5">
        <f>$E134*Datenbank!X135</f>
        <v>0</v>
      </c>
      <c r="Y134">
        <f>HOLDS!G141*HOLDS!$E141</f>
        <v>0</v>
      </c>
      <c r="Z134">
        <f>HOLDS!H141*HOLDS!$E141</f>
        <v>0</v>
      </c>
      <c r="AA134">
        <f>HOLDS!I141*HOLDS!$E141</f>
        <v>0</v>
      </c>
      <c r="AB134">
        <f>HOLDS!J141*HOLDS!$E141</f>
        <v>0</v>
      </c>
      <c r="AC134">
        <f>HOLDS!K141*HOLDS!$E141</f>
        <v>0</v>
      </c>
      <c r="AD134">
        <f>HOLDS!L141*HOLDS!$E141</f>
        <v>0</v>
      </c>
      <c r="AE134">
        <f>HOLDS!M141*HOLDS!$E141</f>
        <v>0</v>
      </c>
      <c r="AF134">
        <f>HOLDS!N141*HOLDS!$E141</f>
        <v>0</v>
      </c>
      <c r="AG134">
        <f>HOLDS!O141*HOLDS!$E141</f>
        <v>0</v>
      </c>
      <c r="AH134">
        <f>HOLDS!P141*HOLDS!$E141</f>
        <v>0</v>
      </c>
      <c r="AI134">
        <f>HOLDS!Q141*HOLDS!$E141</f>
        <v>0</v>
      </c>
      <c r="AJ134">
        <f>HOLDS!R141*HOLDS!$E141</f>
        <v>0</v>
      </c>
      <c r="AK134">
        <f>HOLDS!S141*HOLDS!$E141</f>
        <v>0</v>
      </c>
      <c r="AL134">
        <f>HOLDS!T141*HOLDS!$E141</f>
        <v>0</v>
      </c>
      <c r="AM134">
        <f>HOLDS!U141*HOLDS!$E141</f>
        <v>0</v>
      </c>
      <c r="AN134">
        <f>HOLDS!V141*HOLDS!$E141</f>
        <v>0</v>
      </c>
      <c r="AO134">
        <f>HOLDS!W141*HOLDS!$E141</f>
        <v>0</v>
      </c>
      <c r="AR134">
        <f>SUM(HOLDS!G141:W141)*Datenbank!AA135</f>
        <v>0</v>
      </c>
      <c r="AS134">
        <f>SUM(HOLDS!G141:W141)*Datenbank!AC135</f>
        <v>0</v>
      </c>
      <c r="AV134">
        <f>SUM(HOLDS!G141:W141)*Datenbank!AF135</f>
        <v>0</v>
      </c>
    </row>
    <row r="135" spans="2:48" ht="19.5" thickBot="1" x14ac:dyDescent="0.35">
      <c r="B135" t="str">
        <f>PROPER(VLOOKUP(C135,Datenbank!B:AI,26,FALSE))</f>
        <v>46,41</v>
      </c>
      <c r="C135" s="145" t="s">
        <v>392</v>
      </c>
      <c r="D135" s="50" t="str">
        <f>PROPER(VLOOKUP(C135,Datenbank!B:C,2,FALSE))</f>
        <v>Love Handle Micro 2</v>
      </c>
      <c r="E135" s="1">
        <f>SUM(HOLDS!G142:W142)</f>
        <v>0</v>
      </c>
      <c r="F135" s="5">
        <f>$E135*Datenbank!H136</f>
        <v>0</v>
      </c>
      <c r="G135" s="5">
        <f>$E135*Datenbank!I136</f>
        <v>0</v>
      </c>
      <c r="H135" s="5">
        <f>$E135*Datenbank!J136</f>
        <v>0</v>
      </c>
      <c r="I135" s="5">
        <f>$E135*Datenbank!K136</f>
        <v>0</v>
      </c>
      <c r="J135" s="5">
        <f>$E135*Datenbank!L136</f>
        <v>0</v>
      </c>
      <c r="K135" s="5">
        <f>$E135*Datenbank!M136</f>
        <v>0</v>
      </c>
      <c r="L135" s="5">
        <f>$E135*Datenbank!N136</f>
        <v>0</v>
      </c>
      <c r="M135" s="5">
        <f>$E135*Datenbank!O136</f>
        <v>0</v>
      </c>
      <c r="N135" s="5">
        <f>$E135*Datenbank!P136</f>
        <v>0</v>
      </c>
      <c r="O135" s="5">
        <f>$E135*Datenbank!Q136</f>
        <v>0</v>
      </c>
      <c r="P135" s="5">
        <f>$E135*Datenbank!R136</f>
        <v>0</v>
      </c>
      <c r="Q135" s="5">
        <f>$E135*Datenbank!S136</f>
        <v>0</v>
      </c>
      <c r="R135" s="5">
        <f>$E135*Datenbank!T136</f>
        <v>0</v>
      </c>
      <c r="S135" s="5">
        <f>$E135*Datenbank!U136</f>
        <v>0</v>
      </c>
      <c r="T135" s="5">
        <f>$E135*Datenbank!V136</f>
        <v>0</v>
      </c>
      <c r="U135" s="5">
        <f>$E135*Datenbank!W136</f>
        <v>0</v>
      </c>
      <c r="V135" s="5">
        <f>$E135*Datenbank!X136</f>
        <v>0</v>
      </c>
      <c r="Y135">
        <f>HOLDS!G142*HOLDS!$E142</f>
        <v>0</v>
      </c>
      <c r="Z135">
        <f>HOLDS!H142*HOLDS!$E142</f>
        <v>0</v>
      </c>
      <c r="AA135">
        <f>HOLDS!I142*HOLDS!$E142</f>
        <v>0</v>
      </c>
      <c r="AB135">
        <f>HOLDS!J142*HOLDS!$E142</f>
        <v>0</v>
      </c>
      <c r="AC135">
        <f>HOLDS!K142*HOLDS!$E142</f>
        <v>0</v>
      </c>
      <c r="AD135">
        <f>HOLDS!L142*HOLDS!$E142</f>
        <v>0</v>
      </c>
      <c r="AE135">
        <f>HOLDS!M142*HOLDS!$E142</f>
        <v>0</v>
      </c>
      <c r="AF135">
        <f>HOLDS!N142*HOLDS!$E142</f>
        <v>0</v>
      </c>
      <c r="AG135">
        <f>HOLDS!O142*HOLDS!$E142</f>
        <v>0</v>
      </c>
      <c r="AH135">
        <f>HOLDS!P142*HOLDS!$E142</f>
        <v>0</v>
      </c>
      <c r="AI135">
        <f>HOLDS!Q142*HOLDS!$E142</f>
        <v>0</v>
      </c>
      <c r="AJ135">
        <f>HOLDS!R142*HOLDS!$E142</f>
        <v>0</v>
      </c>
      <c r="AK135">
        <f>HOLDS!S142*HOLDS!$E142</f>
        <v>0</v>
      </c>
      <c r="AL135">
        <f>HOLDS!T142*HOLDS!$E142</f>
        <v>0</v>
      </c>
      <c r="AM135">
        <f>HOLDS!U142*HOLDS!$E142</f>
        <v>0</v>
      </c>
      <c r="AN135">
        <f>HOLDS!V142*HOLDS!$E142</f>
        <v>0</v>
      </c>
      <c r="AO135">
        <f>HOLDS!W142*HOLDS!$E142</f>
        <v>0</v>
      </c>
      <c r="AR135">
        <f>SUM(HOLDS!G142:W142)*Datenbank!AA136</f>
        <v>0</v>
      </c>
      <c r="AS135">
        <f>SUM(HOLDS!G142:W142)*Datenbank!AC136</f>
        <v>0</v>
      </c>
      <c r="AV135">
        <f>SUM(HOLDS!G142:W142)*Datenbank!AF136</f>
        <v>0</v>
      </c>
    </row>
    <row r="136" spans="2:48" ht="19.5" thickBot="1" x14ac:dyDescent="0.35">
      <c r="B136" t="str">
        <f>PROPER(VLOOKUP(C136,Datenbank!B:AI,26,FALSE))</f>
        <v>38,08</v>
      </c>
      <c r="C136" s="145" t="s">
        <v>393</v>
      </c>
      <c r="D136" s="50" t="str">
        <f>PROPER(VLOOKUP(C136,Datenbank!B:C,2,FALSE))</f>
        <v>Love Handle Micro 2</v>
      </c>
      <c r="E136" s="1">
        <f>SUM(HOLDS!G143:W143)</f>
        <v>0</v>
      </c>
      <c r="F136" s="5">
        <f>$E136*Datenbank!H137</f>
        <v>0</v>
      </c>
      <c r="G136" s="5">
        <f>$E136*Datenbank!I137</f>
        <v>0</v>
      </c>
      <c r="H136" s="5">
        <f>$E136*Datenbank!J137</f>
        <v>0</v>
      </c>
      <c r="I136" s="5">
        <f>$E136*Datenbank!K137</f>
        <v>0</v>
      </c>
      <c r="J136" s="5">
        <f>$E136*Datenbank!L137</f>
        <v>0</v>
      </c>
      <c r="K136" s="5">
        <f>$E136*Datenbank!M137</f>
        <v>0</v>
      </c>
      <c r="L136" s="5">
        <f>$E136*Datenbank!N137</f>
        <v>0</v>
      </c>
      <c r="M136" s="5">
        <f>$E136*Datenbank!O137</f>
        <v>0</v>
      </c>
      <c r="N136" s="5">
        <f>$E136*Datenbank!P137</f>
        <v>0</v>
      </c>
      <c r="O136" s="5">
        <f>$E136*Datenbank!Q137</f>
        <v>0</v>
      </c>
      <c r="P136" s="5">
        <f>$E136*Datenbank!R137</f>
        <v>0</v>
      </c>
      <c r="Q136" s="5">
        <f>$E136*Datenbank!S137</f>
        <v>0</v>
      </c>
      <c r="R136" s="5">
        <f>$E136*Datenbank!T137</f>
        <v>0</v>
      </c>
      <c r="S136" s="5">
        <f>$E136*Datenbank!U137</f>
        <v>0</v>
      </c>
      <c r="T136" s="5">
        <f>$E136*Datenbank!V137</f>
        <v>0</v>
      </c>
      <c r="U136" s="5">
        <f>$E136*Datenbank!W137</f>
        <v>0</v>
      </c>
      <c r="V136" s="5">
        <f>$E136*Datenbank!X137</f>
        <v>0</v>
      </c>
      <c r="Y136">
        <f>HOLDS!G143*HOLDS!$E143</f>
        <v>0</v>
      </c>
      <c r="Z136">
        <f>HOLDS!H143*HOLDS!$E143</f>
        <v>0</v>
      </c>
      <c r="AA136">
        <f>HOLDS!I143*HOLDS!$E143</f>
        <v>0</v>
      </c>
      <c r="AB136">
        <f>HOLDS!J143*HOLDS!$E143</f>
        <v>0</v>
      </c>
      <c r="AC136">
        <f>HOLDS!K143*HOLDS!$E143</f>
        <v>0</v>
      </c>
      <c r="AD136">
        <f>HOLDS!L143*HOLDS!$E143</f>
        <v>0</v>
      </c>
      <c r="AE136">
        <f>HOLDS!M143*HOLDS!$E143</f>
        <v>0</v>
      </c>
      <c r="AF136">
        <f>HOLDS!N143*HOLDS!$E143</f>
        <v>0</v>
      </c>
      <c r="AG136">
        <f>HOLDS!O143*HOLDS!$E143</f>
        <v>0</v>
      </c>
      <c r="AH136">
        <f>HOLDS!P143*HOLDS!$E143</f>
        <v>0</v>
      </c>
      <c r="AI136">
        <f>HOLDS!Q143*HOLDS!$E143</f>
        <v>0</v>
      </c>
      <c r="AJ136">
        <f>HOLDS!R143*HOLDS!$E143</f>
        <v>0</v>
      </c>
      <c r="AK136">
        <f>HOLDS!S143*HOLDS!$E143</f>
        <v>0</v>
      </c>
      <c r="AL136">
        <f>HOLDS!T143*HOLDS!$E143</f>
        <v>0</v>
      </c>
      <c r="AM136">
        <f>HOLDS!U143*HOLDS!$E143</f>
        <v>0</v>
      </c>
      <c r="AN136">
        <f>HOLDS!V143*HOLDS!$E143</f>
        <v>0</v>
      </c>
      <c r="AO136">
        <f>HOLDS!W143*HOLDS!$E143</f>
        <v>0</v>
      </c>
      <c r="AR136">
        <f>SUM(HOLDS!G143:W143)*Datenbank!AA137</f>
        <v>0</v>
      </c>
      <c r="AS136">
        <f>SUM(HOLDS!G143:W143)*Datenbank!AC137</f>
        <v>0</v>
      </c>
      <c r="AV136">
        <f>SUM(HOLDS!G143:W143)*Datenbank!AF137</f>
        <v>0</v>
      </c>
    </row>
    <row r="137" spans="2:48" ht="19.5" thickBot="1" x14ac:dyDescent="0.35">
      <c r="B137" t="str">
        <f>PROPER(VLOOKUP(C137,Datenbank!B:AI,26,FALSE))</f>
        <v>46,41</v>
      </c>
      <c r="C137" s="145" t="s">
        <v>394</v>
      </c>
      <c r="D137" s="50" t="str">
        <f>PROPER(VLOOKUP(C137,Datenbank!B:C,2,FALSE))</f>
        <v>Love Handle Micro 3</v>
      </c>
      <c r="E137" s="1">
        <f>SUM(HOLDS!G144:W144)</f>
        <v>0</v>
      </c>
      <c r="F137" s="5">
        <f>$E137*Datenbank!H138</f>
        <v>0</v>
      </c>
      <c r="G137" s="5">
        <f>$E137*Datenbank!I138</f>
        <v>0</v>
      </c>
      <c r="H137" s="5">
        <f>$E137*Datenbank!J138</f>
        <v>0</v>
      </c>
      <c r="I137" s="5">
        <f>$E137*Datenbank!K138</f>
        <v>0</v>
      </c>
      <c r="J137" s="5">
        <f>$E137*Datenbank!L138</f>
        <v>0</v>
      </c>
      <c r="K137" s="5">
        <f>$E137*Datenbank!M138</f>
        <v>0</v>
      </c>
      <c r="L137" s="5">
        <f>$E137*Datenbank!N138</f>
        <v>0</v>
      </c>
      <c r="M137" s="5">
        <f>$E137*Datenbank!O138</f>
        <v>0</v>
      </c>
      <c r="N137" s="5">
        <f>$E137*Datenbank!P138</f>
        <v>0</v>
      </c>
      <c r="O137" s="5">
        <f>$E137*Datenbank!Q138</f>
        <v>0</v>
      </c>
      <c r="P137" s="5">
        <f>$E137*Datenbank!R138</f>
        <v>0</v>
      </c>
      <c r="Q137" s="5">
        <f>$E137*Datenbank!S138</f>
        <v>0</v>
      </c>
      <c r="R137" s="5">
        <f>$E137*Datenbank!T138</f>
        <v>0</v>
      </c>
      <c r="S137" s="5">
        <f>$E137*Datenbank!U138</f>
        <v>0</v>
      </c>
      <c r="T137" s="5">
        <f>$E137*Datenbank!V138</f>
        <v>0</v>
      </c>
      <c r="U137" s="5">
        <f>$E137*Datenbank!W138</f>
        <v>0</v>
      </c>
      <c r="V137" s="5">
        <f>$E137*Datenbank!X138</f>
        <v>0</v>
      </c>
      <c r="Y137">
        <f>HOLDS!G144*HOLDS!$E144</f>
        <v>0</v>
      </c>
      <c r="Z137">
        <f>HOLDS!H144*HOLDS!$E144</f>
        <v>0</v>
      </c>
      <c r="AA137">
        <f>HOLDS!I144*HOLDS!$E144</f>
        <v>0</v>
      </c>
      <c r="AB137">
        <f>HOLDS!J144*HOLDS!$E144</f>
        <v>0</v>
      </c>
      <c r="AC137">
        <f>HOLDS!K144*HOLDS!$E144</f>
        <v>0</v>
      </c>
      <c r="AD137">
        <f>HOLDS!L144*HOLDS!$E144</f>
        <v>0</v>
      </c>
      <c r="AE137">
        <f>HOLDS!M144*HOLDS!$E144</f>
        <v>0</v>
      </c>
      <c r="AF137">
        <f>HOLDS!N144*HOLDS!$E144</f>
        <v>0</v>
      </c>
      <c r="AG137">
        <f>HOLDS!O144*HOLDS!$E144</f>
        <v>0</v>
      </c>
      <c r="AH137">
        <f>HOLDS!P144*HOLDS!$E144</f>
        <v>0</v>
      </c>
      <c r="AI137">
        <f>HOLDS!Q144*HOLDS!$E144</f>
        <v>0</v>
      </c>
      <c r="AJ137">
        <f>HOLDS!R144*HOLDS!$E144</f>
        <v>0</v>
      </c>
      <c r="AK137">
        <f>HOLDS!S144*HOLDS!$E144</f>
        <v>0</v>
      </c>
      <c r="AL137">
        <f>HOLDS!T144*HOLDS!$E144</f>
        <v>0</v>
      </c>
      <c r="AM137">
        <f>HOLDS!U144*HOLDS!$E144</f>
        <v>0</v>
      </c>
      <c r="AN137">
        <f>HOLDS!V144*HOLDS!$E144</f>
        <v>0</v>
      </c>
      <c r="AO137">
        <f>HOLDS!W144*HOLDS!$E144</f>
        <v>0</v>
      </c>
      <c r="AR137">
        <f>SUM(HOLDS!G144:W144)*Datenbank!AA138</f>
        <v>0</v>
      </c>
      <c r="AS137">
        <f>SUM(HOLDS!G144:W144)*Datenbank!AC138</f>
        <v>0</v>
      </c>
      <c r="AV137">
        <f>SUM(HOLDS!G144:W144)*Datenbank!AF138</f>
        <v>0</v>
      </c>
    </row>
    <row r="138" spans="2:48" ht="19.5" thickBot="1" x14ac:dyDescent="0.35">
      <c r="B138" t="str">
        <f>PROPER(VLOOKUP(C138,Datenbank!B:AI,26,FALSE))</f>
        <v>38,08</v>
      </c>
      <c r="C138" s="145" t="s">
        <v>395</v>
      </c>
      <c r="D138" s="50" t="str">
        <f>PROPER(VLOOKUP(C138,Datenbank!B:C,2,FALSE))</f>
        <v>Love Handle Micro 3</v>
      </c>
      <c r="E138" s="1">
        <f>SUM(HOLDS!G145:W145)</f>
        <v>0</v>
      </c>
      <c r="F138" s="5">
        <f>$E138*Datenbank!H139</f>
        <v>0</v>
      </c>
      <c r="G138" s="5">
        <f>$E138*Datenbank!I139</f>
        <v>0</v>
      </c>
      <c r="H138" s="5">
        <f>$E138*Datenbank!J139</f>
        <v>0</v>
      </c>
      <c r="I138" s="5">
        <f>$E138*Datenbank!K139</f>
        <v>0</v>
      </c>
      <c r="J138" s="5">
        <f>$E138*Datenbank!L139</f>
        <v>0</v>
      </c>
      <c r="K138" s="5">
        <f>$E138*Datenbank!M139</f>
        <v>0</v>
      </c>
      <c r="L138" s="5">
        <f>$E138*Datenbank!N139</f>
        <v>0</v>
      </c>
      <c r="M138" s="5">
        <f>$E138*Datenbank!O139</f>
        <v>0</v>
      </c>
      <c r="N138" s="5">
        <f>$E138*Datenbank!P139</f>
        <v>0</v>
      </c>
      <c r="O138" s="5">
        <f>$E138*Datenbank!Q139</f>
        <v>0</v>
      </c>
      <c r="P138" s="5">
        <f>$E138*Datenbank!R139</f>
        <v>0</v>
      </c>
      <c r="Q138" s="5">
        <f>$E138*Datenbank!S139</f>
        <v>0</v>
      </c>
      <c r="R138" s="5">
        <f>$E138*Datenbank!T139</f>
        <v>0</v>
      </c>
      <c r="S138" s="5">
        <f>$E138*Datenbank!U139</f>
        <v>0</v>
      </c>
      <c r="T138" s="5">
        <f>$E138*Datenbank!V139</f>
        <v>0</v>
      </c>
      <c r="U138" s="5">
        <f>$E138*Datenbank!W139</f>
        <v>0</v>
      </c>
      <c r="V138" s="5">
        <f>$E138*Datenbank!X139</f>
        <v>0</v>
      </c>
      <c r="Y138">
        <f>HOLDS!G145*HOLDS!$E145</f>
        <v>0</v>
      </c>
      <c r="Z138">
        <f>HOLDS!H145*HOLDS!$E145</f>
        <v>0</v>
      </c>
      <c r="AA138">
        <f>HOLDS!I145*HOLDS!$E145</f>
        <v>0</v>
      </c>
      <c r="AB138">
        <f>HOLDS!J145*HOLDS!$E145</f>
        <v>0</v>
      </c>
      <c r="AC138">
        <f>HOLDS!K145*HOLDS!$E145</f>
        <v>0</v>
      </c>
      <c r="AD138">
        <f>HOLDS!L145*HOLDS!$E145</f>
        <v>0</v>
      </c>
      <c r="AE138">
        <f>HOLDS!M145*HOLDS!$E145</f>
        <v>0</v>
      </c>
      <c r="AF138">
        <f>HOLDS!N145*HOLDS!$E145</f>
        <v>0</v>
      </c>
      <c r="AG138">
        <f>HOLDS!O145*HOLDS!$E145</f>
        <v>0</v>
      </c>
      <c r="AH138">
        <f>HOLDS!P145*HOLDS!$E145</f>
        <v>0</v>
      </c>
      <c r="AI138">
        <f>HOLDS!Q145*HOLDS!$E145</f>
        <v>0</v>
      </c>
      <c r="AJ138">
        <f>HOLDS!R145*HOLDS!$E145</f>
        <v>0</v>
      </c>
      <c r="AK138">
        <f>HOLDS!S145*HOLDS!$E145</f>
        <v>0</v>
      </c>
      <c r="AL138">
        <f>HOLDS!T145*HOLDS!$E145</f>
        <v>0</v>
      </c>
      <c r="AM138">
        <f>HOLDS!U145*HOLDS!$E145</f>
        <v>0</v>
      </c>
      <c r="AN138">
        <f>HOLDS!V145*HOLDS!$E145</f>
        <v>0</v>
      </c>
      <c r="AO138">
        <f>HOLDS!W145*HOLDS!$E145</f>
        <v>0</v>
      </c>
      <c r="AR138">
        <f>SUM(HOLDS!G145:W145)*Datenbank!AA139</f>
        <v>0</v>
      </c>
      <c r="AS138">
        <f>SUM(HOLDS!G145:W145)*Datenbank!AC139</f>
        <v>0</v>
      </c>
      <c r="AV138">
        <f>SUM(HOLDS!G145:W145)*Datenbank!AF139</f>
        <v>0</v>
      </c>
    </row>
    <row r="139" spans="2:48" ht="19.5" thickBot="1" x14ac:dyDescent="0.35">
      <c r="B139" t="str">
        <f>PROPER(VLOOKUP(C139,Datenbank!B:AI,26,FALSE))</f>
        <v>32,13</v>
      </c>
      <c r="C139" s="145" t="s">
        <v>396</v>
      </c>
      <c r="D139" s="50" t="str">
        <f>PROPER(VLOOKUP(C139,Datenbank!B:C,2,FALSE))</f>
        <v>Love Handle Nano 1</v>
      </c>
      <c r="E139" s="1">
        <f>SUM(HOLDS!G146:W146)</f>
        <v>0</v>
      </c>
      <c r="F139" s="5">
        <f>$E139*Datenbank!H140</f>
        <v>0</v>
      </c>
      <c r="G139" s="5">
        <f>$E139*Datenbank!I140</f>
        <v>0</v>
      </c>
      <c r="H139" s="5">
        <f>$E139*Datenbank!J140</f>
        <v>0</v>
      </c>
      <c r="I139" s="5">
        <f>$E139*Datenbank!K140</f>
        <v>0</v>
      </c>
      <c r="J139" s="5">
        <f>$E139*Datenbank!L140</f>
        <v>0</v>
      </c>
      <c r="K139" s="5">
        <f>$E139*Datenbank!M140</f>
        <v>0</v>
      </c>
      <c r="L139" s="5">
        <f>$E139*Datenbank!N140</f>
        <v>0</v>
      </c>
      <c r="M139" s="5">
        <f>$E139*Datenbank!O140</f>
        <v>0</v>
      </c>
      <c r="N139" s="5">
        <f>$E139*Datenbank!P140</f>
        <v>0</v>
      </c>
      <c r="O139" s="5">
        <f>$E139*Datenbank!Q140</f>
        <v>0</v>
      </c>
      <c r="P139" s="5">
        <f>$E139*Datenbank!R140</f>
        <v>0</v>
      </c>
      <c r="Q139" s="5">
        <f>$E139*Datenbank!S140</f>
        <v>0</v>
      </c>
      <c r="R139" s="5">
        <f>$E139*Datenbank!T140</f>
        <v>0</v>
      </c>
      <c r="S139" s="5">
        <f>$E139*Datenbank!U140</f>
        <v>0</v>
      </c>
      <c r="T139" s="5">
        <f>$E139*Datenbank!V140</f>
        <v>0</v>
      </c>
      <c r="U139" s="5">
        <f>$E139*Datenbank!W140</f>
        <v>0</v>
      </c>
      <c r="V139" s="5">
        <f>$E139*Datenbank!X140</f>
        <v>0</v>
      </c>
      <c r="Y139">
        <f>HOLDS!G146*HOLDS!$E146</f>
        <v>0</v>
      </c>
      <c r="Z139">
        <f>HOLDS!H146*HOLDS!$E146</f>
        <v>0</v>
      </c>
      <c r="AA139">
        <f>HOLDS!I146*HOLDS!$E146</f>
        <v>0</v>
      </c>
      <c r="AB139">
        <f>HOLDS!J146*HOLDS!$E146</f>
        <v>0</v>
      </c>
      <c r="AC139">
        <f>HOLDS!K146*HOLDS!$E146</f>
        <v>0</v>
      </c>
      <c r="AD139">
        <f>HOLDS!L146*HOLDS!$E146</f>
        <v>0</v>
      </c>
      <c r="AE139">
        <f>HOLDS!M146*HOLDS!$E146</f>
        <v>0</v>
      </c>
      <c r="AF139">
        <f>HOLDS!N146*HOLDS!$E146</f>
        <v>0</v>
      </c>
      <c r="AG139">
        <f>HOLDS!O146*HOLDS!$E146</f>
        <v>0</v>
      </c>
      <c r="AH139">
        <f>HOLDS!P146*HOLDS!$E146</f>
        <v>0</v>
      </c>
      <c r="AI139">
        <f>HOLDS!Q146*HOLDS!$E146</f>
        <v>0</v>
      </c>
      <c r="AJ139">
        <f>HOLDS!R146*HOLDS!$E146</f>
        <v>0</v>
      </c>
      <c r="AK139">
        <f>HOLDS!S146*HOLDS!$E146</f>
        <v>0</v>
      </c>
      <c r="AL139">
        <f>HOLDS!T146*HOLDS!$E146</f>
        <v>0</v>
      </c>
      <c r="AM139">
        <f>HOLDS!U146*HOLDS!$E146</f>
        <v>0</v>
      </c>
      <c r="AN139">
        <f>HOLDS!V146*HOLDS!$E146</f>
        <v>0</v>
      </c>
      <c r="AO139">
        <f>HOLDS!W146*HOLDS!$E146</f>
        <v>0</v>
      </c>
      <c r="AR139">
        <f>SUM(HOLDS!G146:W146)*Datenbank!AA140</f>
        <v>0</v>
      </c>
      <c r="AS139">
        <f>SUM(HOLDS!G146:W146)*Datenbank!AC140</f>
        <v>0</v>
      </c>
      <c r="AV139">
        <f>SUM(HOLDS!G146:W146)*Datenbank!AF140</f>
        <v>0</v>
      </c>
    </row>
    <row r="140" spans="2:48" ht="19.5" thickBot="1" x14ac:dyDescent="0.35">
      <c r="B140" t="str">
        <f>PROPER(VLOOKUP(C140,Datenbank!B:AI,26,FALSE))</f>
        <v>26,18</v>
      </c>
      <c r="C140" s="145" t="s">
        <v>397</v>
      </c>
      <c r="D140" s="50" t="str">
        <f>PROPER(VLOOKUP(C140,Datenbank!B:C,2,FALSE))</f>
        <v>Love Handle Nano 1</v>
      </c>
      <c r="E140" s="1">
        <f>SUM(HOLDS!G147:W147)</f>
        <v>0</v>
      </c>
      <c r="F140" s="5">
        <f>$E140*Datenbank!H141</f>
        <v>0</v>
      </c>
      <c r="G140" s="5">
        <f>$E140*Datenbank!I141</f>
        <v>0</v>
      </c>
      <c r="H140" s="5">
        <f>$E140*Datenbank!J141</f>
        <v>0</v>
      </c>
      <c r="I140" s="5">
        <f>$E140*Datenbank!K141</f>
        <v>0</v>
      </c>
      <c r="J140" s="5">
        <f>$E140*Datenbank!L141</f>
        <v>0</v>
      </c>
      <c r="K140" s="5">
        <f>$E140*Datenbank!M141</f>
        <v>0</v>
      </c>
      <c r="L140" s="5">
        <f>$E140*Datenbank!N141</f>
        <v>0</v>
      </c>
      <c r="M140" s="5">
        <f>$E140*Datenbank!O141</f>
        <v>0</v>
      </c>
      <c r="N140" s="5">
        <f>$E140*Datenbank!P141</f>
        <v>0</v>
      </c>
      <c r="O140" s="5">
        <f>$E140*Datenbank!Q141</f>
        <v>0</v>
      </c>
      <c r="P140" s="5">
        <f>$E140*Datenbank!R141</f>
        <v>0</v>
      </c>
      <c r="Q140" s="5">
        <f>$E140*Datenbank!S141</f>
        <v>0</v>
      </c>
      <c r="R140" s="5">
        <f>$E140*Datenbank!T141</f>
        <v>0</v>
      </c>
      <c r="S140" s="5">
        <f>$E140*Datenbank!U141</f>
        <v>0</v>
      </c>
      <c r="T140" s="5">
        <f>$E140*Datenbank!V141</f>
        <v>0</v>
      </c>
      <c r="U140" s="5">
        <f>$E140*Datenbank!W141</f>
        <v>0</v>
      </c>
      <c r="V140" s="5">
        <f>$E140*Datenbank!X141</f>
        <v>0</v>
      </c>
      <c r="Y140">
        <f>HOLDS!G147*HOLDS!$E147</f>
        <v>0</v>
      </c>
      <c r="Z140">
        <f>HOLDS!H147*HOLDS!$E147</f>
        <v>0</v>
      </c>
      <c r="AA140">
        <f>HOLDS!I147*HOLDS!$E147</f>
        <v>0</v>
      </c>
      <c r="AB140">
        <f>HOLDS!J147*HOLDS!$E147</f>
        <v>0</v>
      </c>
      <c r="AC140">
        <f>HOLDS!K147*HOLDS!$E147</f>
        <v>0</v>
      </c>
      <c r="AD140">
        <f>HOLDS!L147*HOLDS!$E147</f>
        <v>0</v>
      </c>
      <c r="AE140">
        <f>HOLDS!M147*HOLDS!$E147</f>
        <v>0</v>
      </c>
      <c r="AF140">
        <f>HOLDS!N147*HOLDS!$E147</f>
        <v>0</v>
      </c>
      <c r="AG140">
        <f>HOLDS!O147*HOLDS!$E147</f>
        <v>0</v>
      </c>
      <c r="AH140">
        <f>HOLDS!P147*HOLDS!$E147</f>
        <v>0</v>
      </c>
      <c r="AI140">
        <f>HOLDS!Q147*HOLDS!$E147</f>
        <v>0</v>
      </c>
      <c r="AJ140">
        <f>HOLDS!R147*HOLDS!$E147</f>
        <v>0</v>
      </c>
      <c r="AK140">
        <f>HOLDS!S147*HOLDS!$E147</f>
        <v>0</v>
      </c>
      <c r="AL140">
        <f>HOLDS!T147*HOLDS!$E147</f>
        <v>0</v>
      </c>
      <c r="AM140">
        <f>HOLDS!U147*HOLDS!$E147</f>
        <v>0</v>
      </c>
      <c r="AN140">
        <f>HOLDS!V147*HOLDS!$E147</f>
        <v>0</v>
      </c>
      <c r="AO140">
        <f>HOLDS!W147*HOLDS!$E147</f>
        <v>0</v>
      </c>
      <c r="AR140">
        <f>SUM(HOLDS!G147:W147)*Datenbank!AA141</f>
        <v>0</v>
      </c>
      <c r="AS140">
        <f>SUM(HOLDS!G147:W147)*Datenbank!AC141</f>
        <v>0</v>
      </c>
      <c r="AV140">
        <f>SUM(HOLDS!G147:W147)*Datenbank!AF141</f>
        <v>0</v>
      </c>
    </row>
    <row r="141" spans="2:48" ht="19.5" thickBot="1" x14ac:dyDescent="0.35">
      <c r="B141" t="str">
        <f>PROPER(VLOOKUP(C141,Datenbank!B:AI,26,FALSE))</f>
        <v>32,13</v>
      </c>
      <c r="C141" s="145" t="s">
        <v>398</v>
      </c>
      <c r="D141" s="50" t="str">
        <f>PROPER(VLOOKUP(C141,Datenbank!B:C,2,FALSE))</f>
        <v>Love Handle Nano 2</v>
      </c>
      <c r="E141" s="1">
        <f>SUM(HOLDS!G148:W148)</f>
        <v>0</v>
      </c>
      <c r="F141" s="5">
        <f>$E141*Datenbank!H142</f>
        <v>0</v>
      </c>
      <c r="G141" s="5">
        <f>$E141*Datenbank!I142</f>
        <v>0</v>
      </c>
      <c r="H141" s="5">
        <f>$E141*Datenbank!J142</f>
        <v>0</v>
      </c>
      <c r="I141" s="5">
        <f>$E141*Datenbank!K142</f>
        <v>0</v>
      </c>
      <c r="J141" s="5">
        <f>$E141*Datenbank!L142</f>
        <v>0</v>
      </c>
      <c r="K141" s="5">
        <f>$E141*Datenbank!M142</f>
        <v>0</v>
      </c>
      <c r="L141" s="5">
        <f>$E141*Datenbank!N142</f>
        <v>0</v>
      </c>
      <c r="M141" s="5">
        <f>$E141*Datenbank!O142</f>
        <v>0</v>
      </c>
      <c r="N141" s="5">
        <f>$E141*Datenbank!P142</f>
        <v>0</v>
      </c>
      <c r="O141" s="5">
        <f>$E141*Datenbank!Q142</f>
        <v>0</v>
      </c>
      <c r="P141" s="5">
        <f>$E141*Datenbank!R142</f>
        <v>0</v>
      </c>
      <c r="Q141" s="5">
        <f>$E141*Datenbank!S142</f>
        <v>0</v>
      </c>
      <c r="R141" s="5">
        <f>$E141*Datenbank!T142</f>
        <v>0</v>
      </c>
      <c r="S141" s="5">
        <f>$E141*Datenbank!U142</f>
        <v>0</v>
      </c>
      <c r="T141" s="5">
        <f>$E141*Datenbank!V142</f>
        <v>0</v>
      </c>
      <c r="U141" s="5">
        <f>$E141*Datenbank!W142</f>
        <v>0</v>
      </c>
      <c r="V141" s="5">
        <f>$E141*Datenbank!X142</f>
        <v>0</v>
      </c>
      <c r="Y141">
        <f>HOLDS!G148*HOLDS!$E148</f>
        <v>0</v>
      </c>
      <c r="Z141">
        <f>HOLDS!H148*HOLDS!$E148</f>
        <v>0</v>
      </c>
      <c r="AA141">
        <f>HOLDS!I148*HOLDS!$E148</f>
        <v>0</v>
      </c>
      <c r="AB141">
        <f>HOLDS!J148*HOLDS!$E148</f>
        <v>0</v>
      </c>
      <c r="AC141">
        <f>HOLDS!K148*HOLDS!$E148</f>
        <v>0</v>
      </c>
      <c r="AD141">
        <f>HOLDS!L148*HOLDS!$E148</f>
        <v>0</v>
      </c>
      <c r="AE141">
        <f>HOLDS!M148*HOLDS!$E148</f>
        <v>0</v>
      </c>
      <c r="AF141">
        <f>HOLDS!N148*HOLDS!$E148</f>
        <v>0</v>
      </c>
      <c r="AG141">
        <f>HOLDS!O148*HOLDS!$E148</f>
        <v>0</v>
      </c>
      <c r="AH141">
        <f>HOLDS!P148*HOLDS!$E148</f>
        <v>0</v>
      </c>
      <c r="AI141">
        <f>HOLDS!Q148*HOLDS!$E148</f>
        <v>0</v>
      </c>
      <c r="AJ141">
        <f>HOLDS!R148*HOLDS!$E148</f>
        <v>0</v>
      </c>
      <c r="AK141">
        <f>HOLDS!S148*HOLDS!$E148</f>
        <v>0</v>
      </c>
      <c r="AL141">
        <f>HOLDS!T148*HOLDS!$E148</f>
        <v>0</v>
      </c>
      <c r="AM141">
        <f>HOLDS!U148*HOLDS!$E148</f>
        <v>0</v>
      </c>
      <c r="AN141">
        <f>HOLDS!V148*HOLDS!$E148</f>
        <v>0</v>
      </c>
      <c r="AO141">
        <f>HOLDS!W148*HOLDS!$E148</f>
        <v>0</v>
      </c>
      <c r="AR141">
        <f>SUM(HOLDS!G148:W148)*Datenbank!AA142</f>
        <v>0</v>
      </c>
      <c r="AS141">
        <f>SUM(HOLDS!G148:W148)*Datenbank!AC142</f>
        <v>0</v>
      </c>
      <c r="AV141">
        <f>SUM(HOLDS!G148:W148)*Datenbank!AF142</f>
        <v>0</v>
      </c>
    </row>
    <row r="142" spans="2:48" ht="19.5" thickBot="1" x14ac:dyDescent="0.35">
      <c r="B142" t="str">
        <f>PROPER(VLOOKUP(C142,Datenbank!B:AI,26,FALSE))</f>
        <v>26,18</v>
      </c>
      <c r="C142" s="145" t="s">
        <v>399</v>
      </c>
      <c r="D142" s="50" t="str">
        <f>PROPER(VLOOKUP(C142,Datenbank!B:C,2,FALSE))</f>
        <v>Love Handle Nano 2</v>
      </c>
      <c r="E142" s="1">
        <f>SUM(HOLDS!G149:W149)</f>
        <v>0</v>
      </c>
      <c r="F142" s="5">
        <f>$E142*Datenbank!H143</f>
        <v>0</v>
      </c>
      <c r="G142" s="5">
        <f>$E142*Datenbank!I143</f>
        <v>0</v>
      </c>
      <c r="H142" s="5">
        <f>$E142*Datenbank!J143</f>
        <v>0</v>
      </c>
      <c r="I142" s="5">
        <f>$E142*Datenbank!K143</f>
        <v>0</v>
      </c>
      <c r="J142" s="5">
        <f>$E142*Datenbank!L143</f>
        <v>0</v>
      </c>
      <c r="K142" s="5">
        <f>$E142*Datenbank!M143</f>
        <v>0</v>
      </c>
      <c r="L142" s="5">
        <f>$E142*Datenbank!N143</f>
        <v>0</v>
      </c>
      <c r="M142" s="5">
        <f>$E142*Datenbank!O143</f>
        <v>0</v>
      </c>
      <c r="N142" s="5">
        <f>$E142*Datenbank!P143</f>
        <v>0</v>
      </c>
      <c r="O142" s="5">
        <f>$E142*Datenbank!Q143</f>
        <v>0</v>
      </c>
      <c r="P142" s="5">
        <f>$E142*Datenbank!R143</f>
        <v>0</v>
      </c>
      <c r="Q142" s="5">
        <f>$E142*Datenbank!S143</f>
        <v>0</v>
      </c>
      <c r="R142" s="5">
        <f>$E142*Datenbank!T143</f>
        <v>0</v>
      </c>
      <c r="S142" s="5">
        <f>$E142*Datenbank!U143</f>
        <v>0</v>
      </c>
      <c r="T142" s="5">
        <f>$E142*Datenbank!V143</f>
        <v>0</v>
      </c>
      <c r="U142" s="5">
        <f>$E142*Datenbank!W143</f>
        <v>0</v>
      </c>
      <c r="V142" s="5">
        <f>$E142*Datenbank!X143</f>
        <v>0</v>
      </c>
      <c r="Y142">
        <f>HOLDS!G149*HOLDS!$E149</f>
        <v>0</v>
      </c>
      <c r="Z142">
        <f>HOLDS!H149*HOLDS!$E149</f>
        <v>0</v>
      </c>
      <c r="AA142">
        <f>HOLDS!I149*HOLDS!$E149</f>
        <v>0</v>
      </c>
      <c r="AB142">
        <f>HOLDS!J149*HOLDS!$E149</f>
        <v>0</v>
      </c>
      <c r="AC142">
        <f>HOLDS!K149*HOLDS!$E149</f>
        <v>0</v>
      </c>
      <c r="AD142">
        <f>HOLDS!L149*HOLDS!$E149</f>
        <v>0</v>
      </c>
      <c r="AE142">
        <f>HOLDS!M149*HOLDS!$E149</f>
        <v>0</v>
      </c>
      <c r="AF142">
        <f>HOLDS!N149*HOLDS!$E149</f>
        <v>0</v>
      </c>
      <c r="AG142">
        <f>HOLDS!O149*HOLDS!$E149</f>
        <v>0</v>
      </c>
      <c r="AH142">
        <f>HOLDS!P149*HOLDS!$E149</f>
        <v>0</v>
      </c>
      <c r="AI142">
        <f>HOLDS!Q149*HOLDS!$E149</f>
        <v>0</v>
      </c>
      <c r="AJ142">
        <f>HOLDS!R149*HOLDS!$E149</f>
        <v>0</v>
      </c>
      <c r="AK142">
        <f>HOLDS!S149*HOLDS!$E149</f>
        <v>0</v>
      </c>
      <c r="AL142">
        <f>HOLDS!T149*HOLDS!$E149</f>
        <v>0</v>
      </c>
      <c r="AM142">
        <f>HOLDS!U149*HOLDS!$E149</f>
        <v>0</v>
      </c>
      <c r="AN142">
        <f>HOLDS!V149*HOLDS!$E149</f>
        <v>0</v>
      </c>
      <c r="AO142">
        <f>HOLDS!W149*HOLDS!$E149</f>
        <v>0</v>
      </c>
      <c r="AR142">
        <f>SUM(HOLDS!G149:W149)*Datenbank!AA143</f>
        <v>0</v>
      </c>
      <c r="AS142">
        <f>SUM(HOLDS!G149:W149)*Datenbank!AC143</f>
        <v>0</v>
      </c>
      <c r="AV142">
        <f>SUM(HOLDS!G149:W149)*Datenbank!AF143</f>
        <v>0</v>
      </c>
    </row>
    <row r="143" spans="2:48" ht="19.5" thickBot="1" x14ac:dyDescent="0.35">
      <c r="B143" t="str">
        <f>PROPER(VLOOKUP(C143,Datenbank!B:AI,26,FALSE))</f>
        <v>32,13</v>
      </c>
      <c r="C143" s="145" t="s">
        <v>400</v>
      </c>
      <c r="D143" s="50" t="str">
        <f>PROPER(VLOOKUP(C143,Datenbank!B:C,2,FALSE))</f>
        <v>Love Handle Nano 3</v>
      </c>
      <c r="E143" s="1">
        <f>SUM(HOLDS!G150:W150)</f>
        <v>0</v>
      </c>
      <c r="F143" s="5">
        <f>$E143*Datenbank!H144</f>
        <v>0</v>
      </c>
      <c r="G143" s="5">
        <f>$E143*Datenbank!I144</f>
        <v>0</v>
      </c>
      <c r="H143" s="5">
        <f>$E143*Datenbank!J144</f>
        <v>0</v>
      </c>
      <c r="I143" s="5">
        <f>$E143*Datenbank!K144</f>
        <v>0</v>
      </c>
      <c r="J143" s="5">
        <f>$E143*Datenbank!L144</f>
        <v>0</v>
      </c>
      <c r="K143" s="5">
        <f>$E143*Datenbank!M144</f>
        <v>0</v>
      </c>
      <c r="L143" s="5">
        <f>$E143*Datenbank!N144</f>
        <v>0</v>
      </c>
      <c r="M143" s="5">
        <f>$E143*Datenbank!O144</f>
        <v>0</v>
      </c>
      <c r="N143" s="5">
        <f>$E143*Datenbank!P144</f>
        <v>0</v>
      </c>
      <c r="O143" s="5">
        <f>$E143*Datenbank!Q144</f>
        <v>0</v>
      </c>
      <c r="P143" s="5">
        <f>$E143*Datenbank!R144</f>
        <v>0</v>
      </c>
      <c r="Q143" s="5">
        <f>$E143*Datenbank!S144</f>
        <v>0</v>
      </c>
      <c r="R143" s="5">
        <f>$E143*Datenbank!T144</f>
        <v>0</v>
      </c>
      <c r="S143" s="5">
        <f>$E143*Datenbank!U144</f>
        <v>0</v>
      </c>
      <c r="T143" s="5">
        <f>$E143*Datenbank!V144</f>
        <v>0</v>
      </c>
      <c r="U143" s="5">
        <f>$E143*Datenbank!W144</f>
        <v>0</v>
      </c>
      <c r="V143" s="5">
        <f>$E143*Datenbank!X144</f>
        <v>0</v>
      </c>
      <c r="Y143">
        <f>HOLDS!G150*HOLDS!$E150</f>
        <v>0</v>
      </c>
      <c r="Z143">
        <f>HOLDS!H150*HOLDS!$E150</f>
        <v>0</v>
      </c>
      <c r="AA143">
        <f>HOLDS!I150*HOLDS!$E150</f>
        <v>0</v>
      </c>
      <c r="AB143">
        <f>HOLDS!J150*HOLDS!$E150</f>
        <v>0</v>
      </c>
      <c r="AC143">
        <f>HOLDS!K150*HOLDS!$E150</f>
        <v>0</v>
      </c>
      <c r="AD143">
        <f>HOLDS!L150*HOLDS!$E150</f>
        <v>0</v>
      </c>
      <c r="AE143">
        <f>HOLDS!M150*HOLDS!$E150</f>
        <v>0</v>
      </c>
      <c r="AF143">
        <f>HOLDS!N150*HOLDS!$E150</f>
        <v>0</v>
      </c>
      <c r="AG143">
        <f>HOLDS!O150*HOLDS!$E150</f>
        <v>0</v>
      </c>
      <c r="AH143">
        <f>HOLDS!P150*HOLDS!$E150</f>
        <v>0</v>
      </c>
      <c r="AI143">
        <f>HOLDS!Q150*HOLDS!$E150</f>
        <v>0</v>
      </c>
      <c r="AJ143">
        <f>HOLDS!R150*HOLDS!$E150</f>
        <v>0</v>
      </c>
      <c r="AK143">
        <f>HOLDS!S150*HOLDS!$E150</f>
        <v>0</v>
      </c>
      <c r="AL143">
        <f>HOLDS!T150*HOLDS!$E150</f>
        <v>0</v>
      </c>
      <c r="AM143">
        <f>HOLDS!U150*HOLDS!$E150</f>
        <v>0</v>
      </c>
      <c r="AN143">
        <f>HOLDS!V150*HOLDS!$E150</f>
        <v>0</v>
      </c>
      <c r="AO143">
        <f>HOLDS!W150*HOLDS!$E150</f>
        <v>0</v>
      </c>
      <c r="AR143">
        <f>SUM(HOLDS!G150:W150)*Datenbank!AA144</f>
        <v>0</v>
      </c>
      <c r="AS143">
        <f>SUM(HOLDS!G150:W150)*Datenbank!AC144</f>
        <v>0</v>
      </c>
      <c r="AV143">
        <f>SUM(HOLDS!G150:W150)*Datenbank!AF144</f>
        <v>0</v>
      </c>
    </row>
    <row r="144" spans="2:48" ht="19.5" thickBot="1" x14ac:dyDescent="0.35">
      <c r="B144" t="str">
        <f>PROPER(VLOOKUP(C144,Datenbank!B:AI,26,FALSE))</f>
        <v>26,18</v>
      </c>
      <c r="C144" s="145" t="s">
        <v>401</v>
      </c>
      <c r="D144" s="50" t="str">
        <f>PROPER(VLOOKUP(C144,Datenbank!B:C,2,FALSE))</f>
        <v>Love Handle Nano 3</v>
      </c>
      <c r="E144" s="1">
        <f>SUM(HOLDS!G151:W151)</f>
        <v>0</v>
      </c>
      <c r="F144" s="5">
        <f>$E144*Datenbank!H145</f>
        <v>0</v>
      </c>
      <c r="G144" s="5">
        <f>$E144*Datenbank!I145</f>
        <v>0</v>
      </c>
      <c r="H144" s="5">
        <f>$E144*Datenbank!J145</f>
        <v>0</v>
      </c>
      <c r="I144" s="5">
        <f>$E144*Datenbank!K145</f>
        <v>0</v>
      </c>
      <c r="J144" s="5">
        <f>$E144*Datenbank!L145</f>
        <v>0</v>
      </c>
      <c r="K144" s="5">
        <f>$E144*Datenbank!M145</f>
        <v>0</v>
      </c>
      <c r="L144" s="5">
        <f>$E144*Datenbank!N145</f>
        <v>0</v>
      </c>
      <c r="M144" s="5">
        <f>$E144*Datenbank!O145</f>
        <v>0</v>
      </c>
      <c r="N144" s="5">
        <f>$E144*Datenbank!P145</f>
        <v>0</v>
      </c>
      <c r="O144" s="5">
        <f>$E144*Datenbank!Q145</f>
        <v>0</v>
      </c>
      <c r="P144" s="5">
        <f>$E144*Datenbank!R145</f>
        <v>0</v>
      </c>
      <c r="Q144" s="5">
        <f>$E144*Datenbank!S145</f>
        <v>0</v>
      </c>
      <c r="R144" s="5">
        <f>$E144*Datenbank!T145</f>
        <v>0</v>
      </c>
      <c r="S144" s="5">
        <f>$E144*Datenbank!U145</f>
        <v>0</v>
      </c>
      <c r="T144" s="5">
        <f>$E144*Datenbank!V145</f>
        <v>0</v>
      </c>
      <c r="U144" s="5">
        <f>$E144*Datenbank!W145</f>
        <v>0</v>
      </c>
      <c r="V144" s="5">
        <f>$E144*Datenbank!X145</f>
        <v>0</v>
      </c>
      <c r="Y144">
        <f>HOLDS!G151*HOLDS!$E151</f>
        <v>0</v>
      </c>
      <c r="Z144">
        <f>HOLDS!H151*HOLDS!$E151</f>
        <v>0</v>
      </c>
      <c r="AA144">
        <f>HOLDS!I151*HOLDS!$E151</f>
        <v>0</v>
      </c>
      <c r="AB144">
        <f>HOLDS!J151*HOLDS!$E151</f>
        <v>0</v>
      </c>
      <c r="AC144">
        <f>HOLDS!K151*HOLDS!$E151</f>
        <v>0</v>
      </c>
      <c r="AD144">
        <f>HOLDS!L151*HOLDS!$E151</f>
        <v>0</v>
      </c>
      <c r="AE144">
        <f>HOLDS!M151*HOLDS!$E151</f>
        <v>0</v>
      </c>
      <c r="AF144">
        <f>HOLDS!N151*HOLDS!$E151</f>
        <v>0</v>
      </c>
      <c r="AG144">
        <f>HOLDS!O151*HOLDS!$E151</f>
        <v>0</v>
      </c>
      <c r="AH144">
        <f>HOLDS!P151*HOLDS!$E151</f>
        <v>0</v>
      </c>
      <c r="AI144">
        <f>HOLDS!Q151*HOLDS!$E151</f>
        <v>0</v>
      </c>
      <c r="AJ144">
        <f>HOLDS!R151*HOLDS!$E151</f>
        <v>0</v>
      </c>
      <c r="AK144">
        <f>HOLDS!S151*HOLDS!$E151</f>
        <v>0</v>
      </c>
      <c r="AL144">
        <f>HOLDS!T151*HOLDS!$E151</f>
        <v>0</v>
      </c>
      <c r="AM144">
        <f>HOLDS!U151*HOLDS!$E151</f>
        <v>0</v>
      </c>
      <c r="AN144">
        <f>HOLDS!V151*HOLDS!$E151</f>
        <v>0</v>
      </c>
      <c r="AO144">
        <f>HOLDS!W151*HOLDS!$E151</f>
        <v>0</v>
      </c>
      <c r="AR144">
        <f>SUM(HOLDS!G151:W151)*Datenbank!AA145</f>
        <v>0</v>
      </c>
      <c r="AS144">
        <f>SUM(HOLDS!G151:W151)*Datenbank!AC145</f>
        <v>0</v>
      </c>
      <c r="AV144">
        <f>SUM(HOLDS!G151:W151)*Datenbank!AF145</f>
        <v>0</v>
      </c>
    </row>
    <row r="145" spans="2:48" ht="19.5" thickBot="1" x14ac:dyDescent="0.35">
      <c r="B145" t="str">
        <f>PROPER(VLOOKUP(C145,Datenbank!B:AI,26,FALSE))</f>
        <v>354,62</v>
      </c>
      <c r="C145" s="145" t="s">
        <v>446</v>
      </c>
      <c r="D145" s="50" t="str">
        <f>PROPER(VLOOKUP(C145,Datenbank!B:C,2,FALSE))</f>
        <v>Bones 1</v>
      </c>
      <c r="E145" s="1">
        <f>SUM(HOLDS!G152:W152)</f>
        <v>0</v>
      </c>
      <c r="F145" s="5">
        <f>$E145*Datenbank!H146</f>
        <v>0</v>
      </c>
      <c r="G145" s="5">
        <f>$E145*Datenbank!I146</f>
        <v>0</v>
      </c>
      <c r="H145" s="5">
        <f>$E145*Datenbank!J146</f>
        <v>0</v>
      </c>
      <c r="I145" s="5">
        <f>$E145*Datenbank!K146</f>
        <v>0</v>
      </c>
      <c r="J145" s="5">
        <f>$E145*Datenbank!L146</f>
        <v>0</v>
      </c>
      <c r="K145" s="5">
        <f>$E145*Datenbank!M146</f>
        <v>0</v>
      </c>
      <c r="L145" s="5">
        <f>$E145*Datenbank!N146</f>
        <v>0</v>
      </c>
      <c r="M145" s="5">
        <f>$E145*Datenbank!O146</f>
        <v>0</v>
      </c>
      <c r="N145" s="5">
        <f>$E145*Datenbank!P146</f>
        <v>0</v>
      </c>
      <c r="O145" s="5">
        <f>$E145*Datenbank!Q146</f>
        <v>0</v>
      </c>
      <c r="P145" s="5">
        <f>$E145*Datenbank!R146</f>
        <v>0</v>
      </c>
      <c r="Q145" s="5">
        <f>$E145*Datenbank!S146</f>
        <v>0</v>
      </c>
      <c r="R145" s="5">
        <f>$E145*Datenbank!T146</f>
        <v>0</v>
      </c>
      <c r="S145" s="5">
        <f>$E145*Datenbank!U146</f>
        <v>0</v>
      </c>
      <c r="T145" s="5">
        <f>$E145*Datenbank!V146</f>
        <v>0</v>
      </c>
      <c r="U145" s="5">
        <f>$E145*Datenbank!W146</f>
        <v>0</v>
      </c>
      <c r="V145" s="5">
        <f>$E145*Datenbank!X146</f>
        <v>0</v>
      </c>
      <c r="Y145">
        <f>HOLDS!G152*HOLDS!$E152</f>
        <v>0</v>
      </c>
      <c r="Z145">
        <f>HOLDS!H152*HOLDS!$E152</f>
        <v>0</v>
      </c>
      <c r="AA145">
        <f>HOLDS!I152*HOLDS!$E152</f>
        <v>0</v>
      </c>
      <c r="AB145">
        <f>HOLDS!J152*HOLDS!$E152</f>
        <v>0</v>
      </c>
      <c r="AC145">
        <f>HOLDS!K152*HOLDS!$E152</f>
        <v>0</v>
      </c>
      <c r="AD145">
        <f>HOLDS!L152*HOLDS!$E152</f>
        <v>0</v>
      </c>
      <c r="AE145">
        <f>HOLDS!M152*HOLDS!$E152</f>
        <v>0</v>
      </c>
      <c r="AF145">
        <f>HOLDS!N152*HOLDS!$E152</f>
        <v>0</v>
      </c>
      <c r="AG145">
        <f>HOLDS!O152*HOLDS!$E152</f>
        <v>0</v>
      </c>
      <c r="AH145">
        <f>HOLDS!P152*HOLDS!$E152</f>
        <v>0</v>
      </c>
      <c r="AI145">
        <f>HOLDS!Q152*HOLDS!$E152</f>
        <v>0</v>
      </c>
      <c r="AJ145">
        <f>HOLDS!R152*HOLDS!$E152</f>
        <v>0</v>
      </c>
      <c r="AK145">
        <f>HOLDS!S152*HOLDS!$E152</f>
        <v>0</v>
      </c>
      <c r="AL145">
        <f>HOLDS!T152*HOLDS!$E152</f>
        <v>0</v>
      </c>
      <c r="AM145">
        <f>HOLDS!U152*HOLDS!$E152</f>
        <v>0</v>
      </c>
      <c r="AN145">
        <f>HOLDS!V152*HOLDS!$E152</f>
        <v>0</v>
      </c>
      <c r="AO145">
        <f>HOLDS!W152*HOLDS!$E152</f>
        <v>0</v>
      </c>
      <c r="AR145">
        <f>SUM(HOLDS!G152:W152)*Datenbank!AA146</f>
        <v>0</v>
      </c>
      <c r="AS145">
        <f>SUM(HOLDS!G152:W152)*Datenbank!AC146</f>
        <v>0</v>
      </c>
      <c r="AV145">
        <f>SUM(HOLDS!G152:W152)*Datenbank!AF146</f>
        <v>0</v>
      </c>
    </row>
    <row r="146" spans="2:48" ht="19.5" thickBot="1" x14ac:dyDescent="0.35">
      <c r="B146" t="str">
        <f>PROPER(VLOOKUP(C146,Datenbank!B:AI,26,FALSE))</f>
        <v>303,45</v>
      </c>
      <c r="C146" s="145" t="s">
        <v>447</v>
      </c>
      <c r="D146" s="50" t="str">
        <f>PROPER(VLOOKUP(C146,Datenbank!B:C,2,FALSE))</f>
        <v>Bones 1</v>
      </c>
      <c r="E146" s="1">
        <f>SUM(HOLDS!G153:W153)</f>
        <v>0</v>
      </c>
      <c r="F146" s="5">
        <f>$E146*Datenbank!H147</f>
        <v>0</v>
      </c>
      <c r="G146" s="5">
        <f>$E146*Datenbank!I147</f>
        <v>0</v>
      </c>
      <c r="H146" s="5">
        <f>$E146*Datenbank!J147</f>
        <v>0</v>
      </c>
      <c r="I146" s="5">
        <f>$E146*Datenbank!K147</f>
        <v>0</v>
      </c>
      <c r="J146" s="5">
        <f>$E146*Datenbank!L147</f>
        <v>0</v>
      </c>
      <c r="K146" s="5">
        <f>$E146*Datenbank!M147</f>
        <v>0</v>
      </c>
      <c r="L146" s="5">
        <f>$E146*Datenbank!N147</f>
        <v>0</v>
      </c>
      <c r="M146" s="5">
        <f>$E146*Datenbank!O147</f>
        <v>0</v>
      </c>
      <c r="N146" s="5">
        <f>$E146*Datenbank!P147</f>
        <v>0</v>
      </c>
      <c r="O146" s="5">
        <f>$E146*Datenbank!Q147</f>
        <v>0</v>
      </c>
      <c r="P146" s="5">
        <f>$E146*Datenbank!R147</f>
        <v>0</v>
      </c>
      <c r="Q146" s="5">
        <f>$E146*Datenbank!S147</f>
        <v>0</v>
      </c>
      <c r="R146" s="5">
        <f>$E146*Datenbank!T147</f>
        <v>0</v>
      </c>
      <c r="S146" s="5">
        <f>$E146*Datenbank!U147</f>
        <v>0</v>
      </c>
      <c r="T146" s="5">
        <f>$E146*Datenbank!V147</f>
        <v>0</v>
      </c>
      <c r="U146" s="5">
        <f>$E146*Datenbank!W147</f>
        <v>0</v>
      </c>
      <c r="V146" s="5">
        <f>$E146*Datenbank!X147</f>
        <v>0</v>
      </c>
      <c r="Y146">
        <f>HOLDS!G153*HOLDS!$E153</f>
        <v>0</v>
      </c>
      <c r="Z146">
        <f>HOLDS!H153*HOLDS!$E153</f>
        <v>0</v>
      </c>
      <c r="AA146">
        <f>HOLDS!I153*HOLDS!$E153</f>
        <v>0</v>
      </c>
      <c r="AB146">
        <f>HOLDS!J153*HOLDS!$E153</f>
        <v>0</v>
      </c>
      <c r="AC146">
        <f>HOLDS!K153*HOLDS!$E153</f>
        <v>0</v>
      </c>
      <c r="AD146">
        <f>HOLDS!L153*HOLDS!$E153</f>
        <v>0</v>
      </c>
      <c r="AE146">
        <f>HOLDS!M153*HOLDS!$E153</f>
        <v>0</v>
      </c>
      <c r="AF146">
        <f>HOLDS!N153*HOLDS!$E153</f>
        <v>0</v>
      </c>
      <c r="AG146">
        <f>HOLDS!O153*HOLDS!$E153</f>
        <v>0</v>
      </c>
      <c r="AH146">
        <f>HOLDS!P153*HOLDS!$E153</f>
        <v>0</v>
      </c>
      <c r="AI146">
        <f>HOLDS!Q153*HOLDS!$E153</f>
        <v>0</v>
      </c>
      <c r="AJ146">
        <f>HOLDS!R153*HOLDS!$E153</f>
        <v>0</v>
      </c>
      <c r="AK146">
        <f>HOLDS!S153*HOLDS!$E153</f>
        <v>0</v>
      </c>
      <c r="AL146">
        <f>HOLDS!T153*HOLDS!$E153</f>
        <v>0</v>
      </c>
      <c r="AM146">
        <f>HOLDS!U153*HOLDS!$E153</f>
        <v>0</v>
      </c>
      <c r="AN146">
        <f>HOLDS!V153*HOLDS!$E153</f>
        <v>0</v>
      </c>
      <c r="AO146">
        <f>HOLDS!W153*HOLDS!$E153</f>
        <v>0</v>
      </c>
      <c r="AR146">
        <f>SUM(HOLDS!G153:W153)*Datenbank!AA147</f>
        <v>0</v>
      </c>
      <c r="AS146">
        <f>SUM(HOLDS!G153:W153)*Datenbank!AC147</f>
        <v>0</v>
      </c>
      <c r="AV146">
        <f>SUM(HOLDS!G153:W153)*Datenbank!AF147</f>
        <v>0</v>
      </c>
    </row>
    <row r="147" spans="2:48" ht="19.5" thickBot="1" x14ac:dyDescent="0.35">
      <c r="B147" t="str">
        <f>PROPER(VLOOKUP(C147,Datenbank!B:AI,26,FALSE))</f>
        <v>333,2</v>
      </c>
      <c r="C147" s="145" t="s">
        <v>448</v>
      </c>
      <c r="D147" s="50" t="str">
        <f>PROPER(VLOOKUP(C147,Datenbank!B:C,2,FALSE))</f>
        <v>Bones 2</v>
      </c>
      <c r="E147" s="1">
        <f>SUM(HOLDS!G154:W154)</f>
        <v>0</v>
      </c>
      <c r="F147" s="5">
        <f>$E147*Datenbank!H148</f>
        <v>0</v>
      </c>
      <c r="G147" s="5">
        <f>$E147*Datenbank!I148</f>
        <v>0</v>
      </c>
      <c r="H147" s="5">
        <f>$E147*Datenbank!J148</f>
        <v>0</v>
      </c>
      <c r="I147" s="5">
        <f>$E147*Datenbank!K148</f>
        <v>0</v>
      </c>
      <c r="J147" s="5">
        <f>$E147*Datenbank!L148</f>
        <v>0</v>
      </c>
      <c r="K147" s="5">
        <f>$E147*Datenbank!M148</f>
        <v>0</v>
      </c>
      <c r="L147" s="5">
        <f>$E147*Datenbank!N148</f>
        <v>0</v>
      </c>
      <c r="M147" s="5">
        <f>$E147*Datenbank!O148</f>
        <v>0</v>
      </c>
      <c r="N147" s="5">
        <f>$E147*Datenbank!P148</f>
        <v>0</v>
      </c>
      <c r="O147" s="5">
        <f>$E147*Datenbank!Q148</f>
        <v>0</v>
      </c>
      <c r="P147" s="5">
        <f>$E147*Datenbank!R148</f>
        <v>0</v>
      </c>
      <c r="Q147" s="5">
        <f>$E147*Datenbank!S148</f>
        <v>0</v>
      </c>
      <c r="R147" s="5">
        <f>$E147*Datenbank!T148</f>
        <v>0</v>
      </c>
      <c r="S147" s="5">
        <f>$E147*Datenbank!U148</f>
        <v>0</v>
      </c>
      <c r="T147" s="5">
        <f>$E147*Datenbank!V148</f>
        <v>0</v>
      </c>
      <c r="U147" s="5">
        <f>$E147*Datenbank!W148</f>
        <v>0</v>
      </c>
      <c r="V147" s="5">
        <f>$E147*Datenbank!X148</f>
        <v>0</v>
      </c>
      <c r="Y147">
        <f>HOLDS!G154*HOLDS!$E154</f>
        <v>0</v>
      </c>
      <c r="Z147">
        <f>HOLDS!H154*HOLDS!$E154</f>
        <v>0</v>
      </c>
      <c r="AA147">
        <f>HOLDS!I154*HOLDS!$E154</f>
        <v>0</v>
      </c>
      <c r="AB147">
        <f>HOLDS!J154*HOLDS!$E154</f>
        <v>0</v>
      </c>
      <c r="AC147">
        <f>HOLDS!K154*HOLDS!$E154</f>
        <v>0</v>
      </c>
      <c r="AD147">
        <f>HOLDS!L154*HOLDS!$E154</f>
        <v>0</v>
      </c>
      <c r="AE147">
        <f>HOLDS!M154*HOLDS!$E154</f>
        <v>0</v>
      </c>
      <c r="AF147">
        <f>HOLDS!N154*HOLDS!$E154</f>
        <v>0</v>
      </c>
      <c r="AG147">
        <f>HOLDS!O154*HOLDS!$E154</f>
        <v>0</v>
      </c>
      <c r="AH147">
        <f>HOLDS!P154*HOLDS!$E154</f>
        <v>0</v>
      </c>
      <c r="AI147">
        <f>HOLDS!Q154*HOLDS!$E154</f>
        <v>0</v>
      </c>
      <c r="AJ147">
        <f>HOLDS!R154*HOLDS!$E154</f>
        <v>0</v>
      </c>
      <c r="AK147">
        <f>HOLDS!S154*HOLDS!$E154</f>
        <v>0</v>
      </c>
      <c r="AL147">
        <f>HOLDS!T154*HOLDS!$E154</f>
        <v>0</v>
      </c>
      <c r="AM147">
        <f>HOLDS!U154*HOLDS!$E154</f>
        <v>0</v>
      </c>
      <c r="AN147">
        <f>HOLDS!V154*HOLDS!$E154</f>
        <v>0</v>
      </c>
      <c r="AO147">
        <f>HOLDS!W154*HOLDS!$E154</f>
        <v>0</v>
      </c>
      <c r="AR147">
        <f>SUM(HOLDS!G154:W154)*Datenbank!AA148</f>
        <v>0</v>
      </c>
      <c r="AS147">
        <f>SUM(HOLDS!G154:W154)*Datenbank!AC148</f>
        <v>0</v>
      </c>
      <c r="AV147">
        <f>SUM(HOLDS!G154:W154)*Datenbank!AF148</f>
        <v>0</v>
      </c>
    </row>
    <row r="148" spans="2:48" ht="19.5" thickBot="1" x14ac:dyDescent="0.35">
      <c r="B148" t="str">
        <f>PROPER(VLOOKUP(C148,Datenbank!B:AI,26,FALSE))</f>
        <v>280,84</v>
      </c>
      <c r="C148" s="145" t="s">
        <v>449</v>
      </c>
      <c r="D148" s="50" t="str">
        <f>PROPER(VLOOKUP(C148,Datenbank!B:C,2,FALSE))</f>
        <v>Bones 2</v>
      </c>
      <c r="E148" s="1">
        <f>SUM(HOLDS!G155:W155)</f>
        <v>0</v>
      </c>
      <c r="F148" s="5">
        <f>$E148*Datenbank!H149</f>
        <v>0</v>
      </c>
      <c r="G148" s="5">
        <f>$E148*Datenbank!I149</f>
        <v>0</v>
      </c>
      <c r="H148" s="5">
        <f>$E148*Datenbank!J149</f>
        <v>0</v>
      </c>
      <c r="I148" s="5">
        <f>$E148*Datenbank!K149</f>
        <v>0</v>
      </c>
      <c r="J148" s="5">
        <f>$E148*Datenbank!L149</f>
        <v>0</v>
      </c>
      <c r="K148" s="5">
        <f>$E148*Datenbank!M149</f>
        <v>0</v>
      </c>
      <c r="L148" s="5">
        <f>$E148*Datenbank!N149</f>
        <v>0</v>
      </c>
      <c r="M148" s="5">
        <f>$E148*Datenbank!O149</f>
        <v>0</v>
      </c>
      <c r="N148" s="5">
        <f>$E148*Datenbank!P149</f>
        <v>0</v>
      </c>
      <c r="O148" s="5">
        <f>$E148*Datenbank!Q149</f>
        <v>0</v>
      </c>
      <c r="P148" s="5">
        <f>$E148*Datenbank!R149</f>
        <v>0</v>
      </c>
      <c r="Q148" s="5">
        <f>$E148*Datenbank!S149</f>
        <v>0</v>
      </c>
      <c r="R148" s="5">
        <f>$E148*Datenbank!T149</f>
        <v>0</v>
      </c>
      <c r="S148" s="5">
        <f>$E148*Datenbank!U149</f>
        <v>0</v>
      </c>
      <c r="T148" s="5">
        <f>$E148*Datenbank!V149</f>
        <v>0</v>
      </c>
      <c r="U148" s="5">
        <f>$E148*Datenbank!W149</f>
        <v>0</v>
      </c>
      <c r="V148" s="5">
        <f>$E148*Datenbank!X149</f>
        <v>0</v>
      </c>
      <c r="Y148">
        <f>HOLDS!G155*HOLDS!$E155</f>
        <v>0</v>
      </c>
      <c r="Z148">
        <f>HOLDS!H155*HOLDS!$E155</f>
        <v>0</v>
      </c>
      <c r="AA148">
        <f>HOLDS!I155*HOLDS!$E155</f>
        <v>0</v>
      </c>
      <c r="AB148">
        <f>HOLDS!J155*HOLDS!$E155</f>
        <v>0</v>
      </c>
      <c r="AC148">
        <f>HOLDS!K155*HOLDS!$E155</f>
        <v>0</v>
      </c>
      <c r="AD148">
        <f>HOLDS!L155*HOLDS!$E155</f>
        <v>0</v>
      </c>
      <c r="AE148">
        <f>HOLDS!M155*HOLDS!$E155</f>
        <v>0</v>
      </c>
      <c r="AF148">
        <f>HOLDS!N155*HOLDS!$E155</f>
        <v>0</v>
      </c>
      <c r="AG148">
        <f>HOLDS!O155*HOLDS!$E155</f>
        <v>0</v>
      </c>
      <c r="AH148">
        <f>HOLDS!P155*HOLDS!$E155</f>
        <v>0</v>
      </c>
      <c r="AI148">
        <f>HOLDS!Q155*HOLDS!$E155</f>
        <v>0</v>
      </c>
      <c r="AJ148">
        <f>HOLDS!R155*HOLDS!$E155</f>
        <v>0</v>
      </c>
      <c r="AK148">
        <f>HOLDS!S155*HOLDS!$E155</f>
        <v>0</v>
      </c>
      <c r="AL148">
        <f>HOLDS!T155*HOLDS!$E155</f>
        <v>0</v>
      </c>
      <c r="AM148">
        <f>HOLDS!U155*HOLDS!$E155</f>
        <v>0</v>
      </c>
      <c r="AN148">
        <f>HOLDS!V155*HOLDS!$E155</f>
        <v>0</v>
      </c>
      <c r="AO148">
        <f>HOLDS!W155*HOLDS!$E155</f>
        <v>0</v>
      </c>
      <c r="AR148">
        <f>SUM(HOLDS!G155:W155)*Datenbank!AA149</f>
        <v>0</v>
      </c>
      <c r="AS148">
        <f>SUM(HOLDS!G155:W155)*Datenbank!AC149</f>
        <v>0</v>
      </c>
      <c r="AV148">
        <f>SUM(HOLDS!G155:W155)*Datenbank!AF149</f>
        <v>0</v>
      </c>
    </row>
    <row r="149" spans="2:48" ht="19.5" thickBot="1" x14ac:dyDescent="0.35">
      <c r="B149" t="str">
        <f>PROPER(VLOOKUP(C149,Datenbank!B:AI,26,FALSE))</f>
        <v>311,78</v>
      </c>
      <c r="C149" s="145" t="s">
        <v>450</v>
      </c>
      <c r="D149" s="50" t="str">
        <f>PROPER(VLOOKUP(C149,Datenbank!B:C,2,FALSE))</f>
        <v>Bones 3</v>
      </c>
      <c r="E149" s="1">
        <f>SUM(HOLDS!G156:W156)</f>
        <v>0</v>
      </c>
      <c r="F149" s="5">
        <f>$E149*Datenbank!H150</f>
        <v>0</v>
      </c>
      <c r="G149" s="5">
        <f>$E149*Datenbank!I150</f>
        <v>0</v>
      </c>
      <c r="H149" s="5">
        <f>$E149*Datenbank!J150</f>
        <v>0</v>
      </c>
      <c r="I149" s="5">
        <f>$E149*Datenbank!K150</f>
        <v>0</v>
      </c>
      <c r="J149" s="5">
        <f>$E149*Datenbank!L150</f>
        <v>0</v>
      </c>
      <c r="K149" s="5">
        <f>$E149*Datenbank!M150</f>
        <v>0</v>
      </c>
      <c r="L149" s="5">
        <f>$E149*Datenbank!N150</f>
        <v>0</v>
      </c>
      <c r="M149" s="5">
        <f>$E149*Datenbank!O150</f>
        <v>0</v>
      </c>
      <c r="N149" s="5">
        <f>$E149*Datenbank!P150</f>
        <v>0</v>
      </c>
      <c r="O149" s="5">
        <f>$E149*Datenbank!Q150</f>
        <v>0</v>
      </c>
      <c r="P149" s="5">
        <f>$E149*Datenbank!R150</f>
        <v>0</v>
      </c>
      <c r="Q149" s="5">
        <f>$E149*Datenbank!S150</f>
        <v>0</v>
      </c>
      <c r="R149" s="5">
        <f>$E149*Datenbank!T150</f>
        <v>0</v>
      </c>
      <c r="S149" s="5">
        <f>$E149*Datenbank!U150</f>
        <v>0</v>
      </c>
      <c r="T149" s="5">
        <f>$E149*Datenbank!V150</f>
        <v>0</v>
      </c>
      <c r="U149" s="5">
        <f>$E149*Datenbank!W150</f>
        <v>0</v>
      </c>
      <c r="V149" s="5">
        <f>$E149*Datenbank!X150</f>
        <v>0</v>
      </c>
      <c r="Y149">
        <f>HOLDS!G156*HOLDS!$E156</f>
        <v>0</v>
      </c>
      <c r="Z149">
        <f>HOLDS!H156*HOLDS!$E156</f>
        <v>0</v>
      </c>
      <c r="AA149">
        <f>HOLDS!I156*HOLDS!$E156</f>
        <v>0</v>
      </c>
      <c r="AB149">
        <f>HOLDS!J156*HOLDS!$E156</f>
        <v>0</v>
      </c>
      <c r="AC149">
        <f>HOLDS!K156*HOLDS!$E156</f>
        <v>0</v>
      </c>
      <c r="AD149">
        <f>HOLDS!L156*HOLDS!$E156</f>
        <v>0</v>
      </c>
      <c r="AE149">
        <f>HOLDS!M156*HOLDS!$E156</f>
        <v>0</v>
      </c>
      <c r="AF149">
        <f>HOLDS!N156*HOLDS!$E156</f>
        <v>0</v>
      </c>
      <c r="AG149">
        <f>HOLDS!O156*HOLDS!$E156</f>
        <v>0</v>
      </c>
      <c r="AH149">
        <f>HOLDS!P156*HOLDS!$E156</f>
        <v>0</v>
      </c>
      <c r="AI149">
        <f>HOLDS!Q156*HOLDS!$E156</f>
        <v>0</v>
      </c>
      <c r="AJ149">
        <f>HOLDS!R156*HOLDS!$E156</f>
        <v>0</v>
      </c>
      <c r="AK149">
        <f>HOLDS!S156*HOLDS!$E156</f>
        <v>0</v>
      </c>
      <c r="AL149">
        <f>HOLDS!T156*HOLDS!$E156</f>
        <v>0</v>
      </c>
      <c r="AM149">
        <f>HOLDS!U156*HOLDS!$E156</f>
        <v>0</v>
      </c>
      <c r="AN149">
        <f>HOLDS!V156*HOLDS!$E156</f>
        <v>0</v>
      </c>
      <c r="AO149">
        <f>HOLDS!W156*HOLDS!$E156</f>
        <v>0</v>
      </c>
      <c r="AR149">
        <f>SUM(HOLDS!G156:W156)*Datenbank!AA150</f>
        <v>0</v>
      </c>
      <c r="AS149">
        <f>SUM(HOLDS!G156:W156)*Datenbank!AC150</f>
        <v>0</v>
      </c>
      <c r="AV149">
        <f>SUM(HOLDS!G156:W156)*Datenbank!AF150</f>
        <v>0</v>
      </c>
    </row>
    <row r="150" spans="2:48" ht="19.5" thickBot="1" x14ac:dyDescent="0.35">
      <c r="B150" t="str">
        <f>PROPER(VLOOKUP(C150,Datenbank!B:AI,26,FALSE))</f>
        <v>261,8</v>
      </c>
      <c r="C150" s="145" t="s">
        <v>451</v>
      </c>
      <c r="D150" s="50" t="str">
        <f>PROPER(VLOOKUP(C150,Datenbank!B:C,2,FALSE))</f>
        <v>Bones 3</v>
      </c>
      <c r="E150" s="1">
        <f>SUM(HOLDS!G157:W157)</f>
        <v>0</v>
      </c>
      <c r="F150" s="5">
        <f>$E150*Datenbank!H151</f>
        <v>0</v>
      </c>
      <c r="G150" s="5">
        <f>$E150*Datenbank!I151</f>
        <v>0</v>
      </c>
      <c r="H150" s="5">
        <f>$E150*Datenbank!J151</f>
        <v>0</v>
      </c>
      <c r="I150" s="5">
        <f>$E150*Datenbank!K151</f>
        <v>0</v>
      </c>
      <c r="J150" s="5">
        <f>$E150*Datenbank!L151</f>
        <v>0</v>
      </c>
      <c r="K150" s="5">
        <f>$E150*Datenbank!M151</f>
        <v>0</v>
      </c>
      <c r="L150" s="5">
        <f>$E150*Datenbank!N151</f>
        <v>0</v>
      </c>
      <c r="M150" s="5">
        <f>$E150*Datenbank!O151</f>
        <v>0</v>
      </c>
      <c r="N150" s="5">
        <f>$E150*Datenbank!P151</f>
        <v>0</v>
      </c>
      <c r="O150" s="5">
        <f>$E150*Datenbank!Q151</f>
        <v>0</v>
      </c>
      <c r="P150" s="5">
        <f>$E150*Datenbank!R151</f>
        <v>0</v>
      </c>
      <c r="Q150" s="5">
        <f>$E150*Datenbank!S151</f>
        <v>0</v>
      </c>
      <c r="R150" s="5">
        <f>$E150*Datenbank!T151</f>
        <v>0</v>
      </c>
      <c r="S150" s="5">
        <f>$E150*Datenbank!U151</f>
        <v>0</v>
      </c>
      <c r="T150" s="5">
        <f>$E150*Datenbank!V151</f>
        <v>0</v>
      </c>
      <c r="U150" s="5">
        <f>$E150*Datenbank!W151</f>
        <v>0</v>
      </c>
      <c r="V150" s="5">
        <f>$E150*Datenbank!X151</f>
        <v>0</v>
      </c>
      <c r="Y150">
        <f>HOLDS!G157*HOLDS!$E157</f>
        <v>0</v>
      </c>
      <c r="Z150">
        <f>HOLDS!H157*HOLDS!$E157</f>
        <v>0</v>
      </c>
      <c r="AA150">
        <f>HOLDS!I157*HOLDS!$E157</f>
        <v>0</v>
      </c>
      <c r="AB150">
        <f>HOLDS!J157*HOLDS!$E157</f>
        <v>0</v>
      </c>
      <c r="AC150">
        <f>HOLDS!K157*HOLDS!$E157</f>
        <v>0</v>
      </c>
      <c r="AD150">
        <f>HOLDS!L157*HOLDS!$E157</f>
        <v>0</v>
      </c>
      <c r="AE150">
        <f>HOLDS!M157*HOLDS!$E157</f>
        <v>0</v>
      </c>
      <c r="AF150">
        <f>HOLDS!N157*HOLDS!$E157</f>
        <v>0</v>
      </c>
      <c r="AG150">
        <f>HOLDS!O157*HOLDS!$E157</f>
        <v>0</v>
      </c>
      <c r="AH150">
        <f>HOLDS!P157*HOLDS!$E157</f>
        <v>0</v>
      </c>
      <c r="AI150">
        <f>HOLDS!Q157*HOLDS!$E157</f>
        <v>0</v>
      </c>
      <c r="AJ150">
        <f>HOLDS!R157*HOLDS!$E157</f>
        <v>0</v>
      </c>
      <c r="AK150">
        <f>HOLDS!S157*HOLDS!$E157</f>
        <v>0</v>
      </c>
      <c r="AL150">
        <f>HOLDS!T157*HOLDS!$E157</f>
        <v>0</v>
      </c>
      <c r="AM150">
        <f>HOLDS!U157*HOLDS!$E157</f>
        <v>0</v>
      </c>
      <c r="AN150">
        <f>HOLDS!V157*HOLDS!$E157</f>
        <v>0</v>
      </c>
      <c r="AO150">
        <f>HOLDS!W157*HOLDS!$E157</f>
        <v>0</v>
      </c>
      <c r="AR150">
        <f>SUM(HOLDS!G157:W157)*Datenbank!AA151</f>
        <v>0</v>
      </c>
      <c r="AS150">
        <f>SUM(HOLDS!G157:W157)*Datenbank!AC151</f>
        <v>0</v>
      </c>
      <c r="AV150">
        <f>SUM(HOLDS!G157:W157)*Datenbank!AF151</f>
        <v>0</v>
      </c>
    </row>
    <row r="151" spans="2:48" ht="19.5" thickBot="1" x14ac:dyDescent="0.35">
      <c r="B151" t="str">
        <f>PROPER(VLOOKUP(C151,Datenbank!B:AI,26,FALSE))</f>
        <v>297,5</v>
      </c>
      <c r="C151" s="145" t="s">
        <v>452</v>
      </c>
      <c r="D151" s="50" t="str">
        <f>PROPER(VLOOKUP(C151,Datenbank!B:C,2,FALSE))</f>
        <v>Bones 4</v>
      </c>
      <c r="E151" s="1">
        <f>SUM(HOLDS!G158:W158)</f>
        <v>0</v>
      </c>
      <c r="F151" s="5">
        <f>$E151*Datenbank!H152</f>
        <v>0</v>
      </c>
      <c r="G151" s="5">
        <f>$E151*Datenbank!I152</f>
        <v>0</v>
      </c>
      <c r="H151" s="5">
        <f>$E151*Datenbank!J152</f>
        <v>0</v>
      </c>
      <c r="I151" s="5">
        <f>$E151*Datenbank!K152</f>
        <v>0</v>
      </c>
      <c r="J151" s="5">
        <f>$E151*Datenbank!L152</f>
        <v>0</v>
      </c>
      <c r="K151" s="5">
        <f>$E151*Datenbank!M152</f>
        <v>0</v>
      </c>
      <c r="L151" s="5">
        <f>$E151*Datenbank!N152</f>
        <v>0</v>
      </c>
      <c r="M151" s="5">
        <f>$E151*Datenbank!O152</f>
        <v>0</v>
      </c>
      <c r="N151" s="5">
        <f>$E151*Datenbank!P152</f>
        <v>0</v>
      </c>
      <c r="O151" s="5">
        <f>$E151*Datenbank!Q152</f>
        <v>0</v>
      </c>
      <c r="P151" s="5">
        <f>$E151*Datenbank!R152</f>
        <v>0</v>
      </c>
      <c r="Q151" s="5">
        <f>$E151*Datenbank!S152</f>
        <v>0</v>
      </c>
      <c r="R151" s="5">
        <f>$E151*Datenbank!T152</f>
        <v>0</v>
      </c>
      <c r="S151" s="5">
        <f>$E151*Datenbank!U152</f>
        <v>0</v>
      </c>
      <c r="T151" s="5">
        <f>$E151*Datenbank!V152</f>
        <v>0</v>
      </c>
      <c r="U151" s="5">
        <f>$E151*Datenbank!W152</f>
        <v>0</v>
      </c>
      <c r="V151" s="5">
        <f>$E151*Datenbank!X152</f>
        <v>0</v>
      </c>
      <c r="Y151">
        <f>HOLDS!G158*HOLDS!$E158</f>
        <v>0</v>
      </c>
      <c r="Z151">
        <f>HOLDS!H158*HOLDS!$E158</f>
        <v>0</v>
      </c>
      <c r="AA151">
        <f>HOLDS!I158*HOLDS!$E158</f>
        <v>0</v>
      </c>
      <c r="AB151">
        <f>HOLDS!J158*HOLDS!$E158</f>
        <v>0</v>
      </c>
      <c r="AC151">
        <f>HOLDS!K158*HOLDS!$E158</f>
        <v>0</v>
      </c>
      <c r="AD151">
        <f>HOLDS!L158*HOLDS!$E158</f>
        <v>0</v>
      </c>
      <c r="AE151">
        <f>HOLDS!M158*HOLDS!$E158</f>
        <v>0</v>
      </c>
      <c r="AF151">
        <f>HOLDS!N158*HOLDS!$E158</f>
        <v>0</v>
      </c>
      <c r="AG151">
        <f>HOLDS!O158*HOLDS!$E158</f>
        <v>0</v>
      </c>
      <c r="AH151">
        <f>HOLDS!P158*HOLDS!$E158</f>
        <v>0</v>
      </c>
      <c r="AI151">
        <f>HOLDS!Q158*HOLDS!$E158</f>
        <v>0</v>
      </c>
      <c r="AJ151">
        <f>HOLDS!R158*HOLDS!$E158</f>
        <v>0</v>
      </c>
      <c r="AK151">
        <f>HOLDS!S158*HOLDS!$E158</f>
        <v>0</v>
      </c>
      <c r="AL151">
        <f>HOLDS!T158*HOLDS!$E158</f>
        <v>0</v>
      </c>
      <c r="AM151">
        <f>HOLDS!U158*HOLDS!$E158</f>
        <v>0</v>
      </c>
      <c r="AN151">
        <f>HOLDS!V158*HOLDS!$E158</f>
        <v>0</v>
      </c>
      <c r="AO151">
        <f>HOLDS!W158*HOLDS!$E158</f>
        <v>0</v>
      </c>
      <c r="AR151">
        <f>SUM(HOLDS!G158:W158)*Datenbank!AA152</f>
        <v>0</v>
      </c>
      <c r="AS151">
        <f>SUM(HOLDS!G158:W158)*Datenbank!AC152</f>
        <v>0</v>
      </c>
      <c r="AV151">
        <f>SUM(HOLDS!G158:W158)*Datenbank!AF152</f>
        <v>0</v>
      </c>
    </row>
    <row r="152" spans="2:48" ht="19.5" thickBot="1" x14ac:dyDescent="0.35">
      <c r="B152" t="str">
        <f>PROPER(VLOOKUP(C152,Datenbank!B:AI,26,FALSE))</f>
        <v>249,9</v>
      </c>
      <c r="C152" s="145" t="s">
        <v>453</v>
      </c>
      <c r="D152" s="50" t="str">
        <f>PROPER(VLOOKUP(C152,Datenbank!B:C,2,FALSE))</f>
        <v>Bones 4</v>
      </c>
      <c r="E152" s="1">
        <f>SUM(HOLDS!G159:W159)</f>
        <v>0</v>
      </c>
      <c r="F152" s="5">
        <f>$E152*Datenbank!H153</f>
        <v>0</v>
      </c>
      <c r="G152" s="5">
        <f>$E152*Datenbank!I153</f>
        <v>0</v>
      </c>
      <c r="H152" s="5">
        <f>$E152*Datenbank!J153</f>
        <v>0</v>
      </c>
      <c r="I152" s="5">
        <f>$E152*Datenbank!K153</f>
        <v>0</v>
      </c>
      <c r="J152" s="5">
        <f>$E152*Datenbank!L153</f>
        <v>0</v>
      </c>
      <c r="K152" s="5">
        <f>$E152*Datenbank!M153</f>
        <v>0</v>
      </c>
      <c r="L152" s="5">
        <f>$E152*Datenbank!N153</f>
        <v>0</v>
      </c>
      <c r="M152" s="5">
        <f>$E152*Datenbank!O153</f>
        <v>0</v>
      </c>
      <c r="N152" s="5">
        <f>$E152*Datenbank!P153</f>
        <v>0</v>
      </c>
      <c r="O152" s="5">
        <f>$E152*Datenbank!Q153</f>
        <v>0</v>
      </c>
      <c r="P152" s="5">
        <f>$E152*Datenbank!R153</f>
        <v>0</v>
      </c>
      <c r="Q152" s="5">
        <f>$E152*Datenbank!S153</f>
        <v>0</v>
      </c>
      <c r="R152" s="5">
        <f>$E152*Datenbank!T153</f>
        <v>0</v>
      </c>
      <c r="S152" s="5">
        <f>$E152*Datenbank!U153</f>
        <v>0</v>
      </c>
      <c r="T152" s="5">
        <f>$E152*Datenbank!V153</f>
        <v>0</v>
      </c>
      <c r="U152" s="5">
        <f>$E152*Datenbank!W153</f>
        <v>0</v>
      </c>
      <c r="V152" s="5">
        <f>$E152*Datenbank!X153</f>
        <v>0</v>
      </c>
      <c r="Y152">
        <f>HOLDS!G159*HOLDS!$E159</f>
        <v>0</v>
      </c>
      <c r="Z152">
        <f>HOLDS!H159*HOLDS!$E159</f>
        <v>0</v>
      </c>
      <c r="AA152">
        <f>HOLDS!I159*HOLDS!$E159</f>
        <v>0</v>
      </c>
      <c r="AB152">
        <f>HOLDS!J159*HOLDS!$E159</f>
        <v>0</v>
      </c>
      <c r="AC152">
        <f>HOLDS!K159*HOLDS!$E159</f>
        <v>0</v>
      </c>
      <c r="AD152">
        <f>HOLDS!L159*HOLDS!$E159</f>
        <v>0</v>
      </c>
      <c r="AE152">
        <f>HOLDS!M159*HOLDS!$E159</f>
        <v>0</v>
      </c>
      <c r="AF152">
        <f>HOLDS!N159*HOLDS!$E159</f>
        <v>0</v>
      </c>
      <c r="AG152">
        <f>HOLDS!O159*HOLDS!$E159</f>
        <v>0</v>
      </c>
      <c r="AH152">
        <f>HOLDS!P159*HOLDS!$E159</f>
        <v>0</v>
      </c>
      <c r="AI152">
        <f>HOLDS!Q159*HOLDS!$E159</f>
        <v>0</v>
      </c>
      <c r="AJ152">
        <f>HOLDS!R159*HOLDS!$E159</f>
        <v>0</v>
      </c>
      <c r="AK152">
        <f>HOLDS!S159*HOLDS!$E159</f>
        <v>0</v>
      </c>
      <c r="AL152">
        <f>HOLDS!T159*HOLDS!$E159</f>
        <v>0</v>
      </c>
      <c r="AM152">
        <f>HOLDS!U159*HOLDS!$E159</f>
        <v>0</v>
      </c>
      <c r="AN152">
        <f>HOLDS!V159*HOLDS!$E159</f>
        <v>0</v>
      </c>
      <c r="AO152">
        <f>HOLDS!W159*HOLDS!$E159</f>
        <v>0</v>
      </c>
      <c r="AR152">
        <f>SUM(HOLDS!G159:W159)*Datenbank!AA153</f>
        <v>0</v>
      </c>
      <c r="AS152">
        <f>SUM(HOLDS!G159:W159)*Datenbank!AC153</f>
        <v>0</v>
      </c>
      <c r="AV152">
        <f>SUM(HOLDS!G159:W159)*Datenbank!AF153</f>
        <v>0</v>
      </c>
    </row>
    <row r="153" spans="2:48" ht="19.5" thickBot="1" x14ac:dyDescent="0.35">
      <c r="B153" t="str">
        <f>PROPER(VLOOKUP(C153,Datenbank!B:AI,26,FALSE))</f>
        <v>285,6</v>
      </c>
      <c r="C153" s="145" t="s">
        <v>454</v>
      </c>
      <c r="D153" s="50" t="str">
        <f>PROPER(VLOOKUP(C153,Datenbank!B:C,2,FALSE))</f>
        <v>Bones 5</v>
      </c>
      <c r="E153" s="1">
        <f>SUM(HOLDS!G160:W160)</f>
        <v>0</v>
      </c>
      <c r="F153" s="5">
        <f>$E153*Datenbank!H154</f>
        <v>0</v>
      </c>
      <c r="G153" s="5">
        <f>$E153*Datenbank!I154</f>
        <v>0</v>
      </c>
      <c r="H153" s="5">
        <f>$E153*Datenbank!J154</f>
        <v>0</v>
      </c>
      <c r="I153" s="5">
        <f>$E153*Datenbank!K154</f>
        <v>0</v>
      </c>
      <c r="J153" s="5">
        <f>$E153*Datenbank!L154</f>
        <v>0</v>
      </c>
      <c r="K153" s="5">
        <f>$E153*Datenbank!M154</f>
        <v>0</v>
      </c>
      <c r="L153" s="5">
        <f>$E153*Datenbank!N154</f>
        <v>0</v>
      </c>
      <c r="M153" s="5">
        <f>$E153*Datenbank!O154</f>
        <v>0</v>
      </c>
      <c r="N153" s="5">
        <f>$E153*Datenbank!P154</f>
        <v>0</v>
      </c>
      <c r="O153" s="5">
        <f>$E153*Datenbank!Q154</f>
        <v>0</v>
      </c>
      <c r="P153" s="5">
        <f>$E153*Datenbank!R154</f>
        <v>0</v>
      </c>
      <c r="Q153" s="5">
        <f>$E153*Datenbank!S154</f>
        <v>0</v>
      </c>
      <c r="R153" s="5">
        <f>$E153*Datenbank!T154</f>
        <v>0</v>
      </c>
      <c r="S153" s="5">
        <f>$E153*Datenbank!U154</f>
        <v>0</v>
      </c>
      <c r="T153" s="5">
        <f>$E153*Datenbank!V154</f>
        <v>0</v>
      </c>
      <c r="U153" s="5">
        <f>$E153*Datenbank!W154</f>
        <v>0</v>
      </c>
      <c r="V153" s="5">
        <f>$E153*Datenbank!X154</f>
        <v>0</v>
      </c>
      <c r="Y153">
        <f>HOLDS!G160*HOLDS!$E160</f>
        <v>0</v>
      </c>
      <c r="Z153">
        <f>HOLDS!H160*HOLDS!$E160</f>
        <v>0</v>
      </c>
      <c r="AA153">
        <f>HOLDS!I160*HOLDS!$E160</f>
        <v>0</v>
      </c>
      <c r="AB153">
        <f>HOLDS!J160*HOLDS!$E160</f>
        <v>0</v>
      </c>
      <c r="AC153">
        <f>HOLDS!K160*HOLDS!$E160</f>
        <v>0</v>
      </c>
      <c r="AD153">
        <f>HOLDS!L160*HOLDS!$E160</f>
        <v>0</v>
      </c>
      <c r="AE153">
        <f>HOLDS!M160*HOLDS!$E160</f>
        <v>0</v>
      </c>
      <c r="AF153">
        <f>HOLDS!N160*HOLDS!$E160</f>
        <v>0</v>
      </c>
      <c r="AG153">
        <f>HOLDS!O160*HOLDS!$E160</f>
        <v>0</v>
      </c>
      <c r="AH153">
        <f>HOLDS!P160*HOLDS!$E160</f>
        <v>0</v>
      </c>
      <c r="AI153">
        <f>HOLDS!Q160*HOLDS!$E160</f>
        <v>0</v>
      </c>
      <c r="AJ153">
        <f>HOLDS!R160*HOLDS!$E160</f>
        <v>0</v>
      </c>
      <c r="AK153">
        <f>HOLDS!S160*HOLDS!$E160</f>
        <v>0</v>
      </c>
      <c r="AL153">
        <f>HOLDS!T160*HOLDS!$E160</f>
        <v>0</v>
      </c>
      <c r="AM153">
        <f>HOLDS!U160*HOLDS!$E160</f>
        <v>0</v>
      </c>
      <c r="AN153">
        <f>HOLDS!V160*HOLDS!$E160</f>
        <v>0</v>
      </c>
      <c r="AO153">
        <f>HOLDS!W160*HOLDS!$E160</f>
        <v>0</v>
      </c>
      <c r="AR153">
        <f>SUM(HOLDS!G160:W160)*Datenbank!AA154</f>
        <v>0</v>
      </c>
      <c r="AS153">
        <f>SUM(HOLDS!G160:W160)*Datenbank!AC154</f>
        <v>0</v>
      </c>
      <c r="AV153">
        <f>SUM(HOLDS!G160:W160)*Datenbank!AF154</f>
        <v>0</v>
      </c>
    </row>
    <row r="154" spans="2:48" ht="19.5" thickBot="1" x14ac:dyDescent="0.35">
      <c r="B154" t="str">
        <f>PROPER(VLOOKUP(C154,Datenbank!B:AI,26,FALSE))</f>
        <v>238</v>
      </c>
      <c r="C154" s="145" t="s">
        <v>455</v>
      </c>
      <c r="D154" s="50" t="str">
        <f>PROPER(VLOOKUP(C154,Datenbank!B:C,2,FALSE))</f>
        <v>Bones 5</v>
      </c>
      <c r="E154" s="1">
        <f>SUM(HOLDS!G161:W161)</f>
        <v>0</v>
      </c>
      <c r="F154" s="5">
        <f>$E154*Datenbank!H155</f>
        <v>0</v>
      </c>
      <c r="G154" s="5">
        <f>$E154*Datenbank!I155</f>
        <v>0</v>
      </c>
      <c r="H154" s="5">
        <f>$E154*Datenbank!J155</f>
        <v>0</v>
      </c>
      <c r="I154" s="5">
        <f>$E154*Datenbank!K155</f>
        <v>0</v>
      </c>
      <c r="J154" s="5">
        <f>$E154*Datenbank!L155</f>
        <v>0</v>
      </c>
      <c r="K154" s="5">
        <f>$E154*Datenbank!M155</f>
        <v>0</v>
      </c>
      <c r="L154" s="5">
        <f>$E154*Datenbank!N155</f>
        <v>0</v>
      </c>
      <c r="M154" s="5">
        <f>$E154*Datenbank!O155</f>
        <v>0</v>
      </c>
      <c r="N154" s="5">
        <f>$E154*Datenbank!P155</f>
        <v>0</v>
      </c>
      <c r="O154" s="5">
        <f>$E154*Datenbank!Q155</f>
        <v>0</v>
      </c>
      <c r="P154" s="5">
        <f>$E154*Datenbank!R155</f>
        <v>0</v>
      </c>
      <c r="Q154" s="5">
        <f>$E154*Datenbank!S155</f>
        <v>0</v>
      </c>
      <c r="R154" s="5">
        <f>$E154*Datenbank!T155</f>
        <v>0</v>
      </c>
      <c r="S154" s="5">
        <f>$E154*Datenbank!U155</f>
        <v>0</v>
      </c>
      <c r="T154" s="5">
        <f>$E154*Datenbank!V155</f>
        <v>0</v>
      </c>
      <c r="U154" s="5">
        <f>$E154*Datenbank!W155</f>
        <v>0</v>
      </c>
      <c r="V154" s="5">
        <f>$E154*Datenbank!X155</f>
        <v>0</v>
      </c>
      <c r="Y154">
        <f>HOLDS!G161*HOLDS!$E161</f>
        <v>0</v>
      </c>
      <c r="Z154">
        <f>HOLDS!H161*HOLDS!$E161</f>
        <v>0</v>
      </c>
      <c r="AA154">
        <f>HOLDS!I161*HOLDS!$E161</f>
        <v>0</v>
      </c>
      <c r="AB154">
        <f>HOLDS!J161*HOLDS!$E161</f>
        <v>0</v>
      </c>
      <c r="AC154">
        <f>HOLDS!K161*HOLDS!$E161</f>
        <v>0</v>
      </c>
      <c r="AD154">
        <f>HOLDS!L161*HOLDS!$E161</f>
        <v>0</v>
      </c>
      <c r="AE154">
        <f>HOLDS!M161*HOLDS!$E161</f>
        <v>0</v>
      </c>
      <c r="AF154">
        <f>HOLDS!N161*HOLDS!$E161</f>
        <v>0</v>
      </c>
      <c r="AG154">
        <f>HOLDS!O161*HOLDS!$E161</f>
        <v>0</v>
      </c>
      <c r="AH154">
        <f>HOLDS!P161*HOLDS!$E161</f>
        <v>0</v>
      </c>
      <c r="AI154">
        <f>HOLDS!Q161*HOLDS!$E161</f>
        <v>0</v>
      </c>
      <c r="AJ154">
        <f>HOLDS!R161*HOLDS!$E161</f>
        <v>0</v>
      </c>
      <c r="AK154">
        <f>HOLDS!S161*HOLDS!$E161</f>
        <v>0</v>
      </c>
      <c r="AL154">
        <f>HOLDS!T161*HOLDS!$E161</f>
        <v>0</v>
      </c>
      <c r="AM154">
        <f>HOLDS!U161*HOLDS!$E161</f>
        <v>0</v>
      </c>
      <c r="AN154">
        <f>HOLDS!V161*HOLDS!$E161</f>
        <v>0</v>
      </c>
      <c r="AO154">
        <f>HOLDS!W161*HOLDS!$E161</f>
        <v>0</v>
      </c>
      <c r="AR154">
        <f>SUM(HOLDS!G161:W161)*Datenbank!AA155</f>
        <v>0</v>
      </c>
      <c r="AS154">
        <f>SUM(HOLDS!G161:W161)*Datenbank!AC155</f>
        <v>0</v>
      </c>
      <c r="AV154">
        <f>SUM(HOLDS!G161:W161)*Datenbank!AF155</f>
        <v>0</v>
      </c>
    </row>
    <row r="155" spans="2:48" ht="19.5" thickBot="1" x14ac:dyDescent="0.35">
      <c r="B155" t="str">
        <f>PROPER(VLOOKUP(C155,Datenbank!B:AI,26,FALSE))</f>
        <v>285,6</v>
      </c>
      <c r="C155" s="145" t="s">
        <v>456</v>
      </c>
      <c r="D155" s="50" t="str">
        <f>PROPER(VLOOKUP(C155,Datenbank!B:C,2,FALSE))</f>
        <v>Bones 6</v>
      </c>
      <c r="E155" s="1">
        <f>SUM(HOLDS!G162:W162)</f>
        <v>0</v>
      </c>
      <c r="F155" s="5">
        <f>$E155*Datenbank!H156</f>
        <v>0</v>
      </c>
      <c r="G155" s="5">
        <f>$E155*Datenbank!I156</f>
        <v>0</v>
      </c>
      <c r="H155" s="5">
        <f>$E155*Datenbank!J156</f>
        <v>0</v>
      </c>
      <c r="I155" s="5">
        <f>$E155*Datenbank!K156</f>
        <v>0</v>
      </c>
      <c r="J155" s="5">
        <f>$E155*Datenbank!L156</f>
        <v>0</v>
      </c>
      <c r="K155" s="5">
        <f>$E155*Datenbank!M156</f>
        <v>0</v>
      </c>
      <c r="L155" s="5">
        <f>$E155*Datenbank!N156</f>
        <v>0</v>
      </c>
      <c r="M155" s="5">
        <f>$E155*Datenbank!O156</f>
        <v>0</v>
      </c>
      <c r="N155" s="5">
        <f>$E155*Datenbank!P156</f>
        <v>0</v>
      </c>
      <c r="O155" s="5">
        <f>$E155*Datenbank!Q156</f>
        <v>0</v>
      </c>
      <c r="P155" s="5">
        <f>$E155*Datenbank!R156</f>
        <v>0</v>
      </c>
      <c r="Q155" s="5">
        <f>$E155*Datenbank!S156</f>
        <v>0</v>
      </c>
      <c r="R155" s="5">
        <f>$E155*Datenbank!T156</f>
        <v>0</v>
      </c>
      <c r="S155" s="5">
        <f>$E155*Datenbank!U156</f>
        <v>0</v>
      </c>
      <c r="T155" s="5">
        <f>$E155*Datenbank!V156</f>
        <v>0</v>
      </c>
      <c r="U155" s="5">
        <f>$E155*Datenbank!W156</f>
        <v>0</v>
      </c>
      <c r="V155" s="5">
        <f>$E155*Datenbank!X156</f>
        <v>0</v>
      </c>
      <c r="Y155">
        <f>HOLDS!G162*HOLDS!$E162</f>
        <v>0</v>
      </c>
      <c r="Z155">
        <f>HOLDS!H162*HOLDS!$E162</f>
        <v>0</v>
      </c>
      <c r="AA155">
        <f>HOLDS!I162*HOLDS!$E162</f>
        <v>0</v>
      </c>
      <c r="AB155">
        <f>HOLDS!J162*HOLDS!$E162</f>
        <v>0</v>
      </c>
      <c r="AC155">
        <f>HOLDS!K162*HOLDS!$E162</f>
        <v>0</v>
      </c>
      <c r="AD155">
        <f>HOLDS!L162*HOLDS!$E162</f>
        <v>0</v>
      </c>
      <c r="AE155">
        <f>HOLDS!M162*HOLDS!$E162</f>
        <v>0</v>
      </c>
      <c r="AF155">
        <f>HOLDS!N162*HOLDS!$E162</f>
        <v>0</v>
      </c>
      <c r="AG155">
        <f>HOLDS!O162*HOLDS!$E162</f>
        <v>0</v>
      </c>
      <c r="AH155">
        <f>HOLDS!P162*HOLDS!$E162</f>
        <v>0</v>
      </c>
      <c r="AI155">
        <f>HOLDS!Q162*HOLDS!$E162</f>
        <v>0</v>
      </c>
      <c r="AJ155">
        <f>HOLDS!R162*HOLDS!$E162</f>
        <v>0</v>
      </c>
      <c r="AK155">
        <f>HOLDS!S162*HOLDS!$E162</f>
        <v>0</v>
      </c>
      <c r="AL155">
        <f>HOLDS!T162*HOLDS!$E162</f>
        <v>0</v>
      </c>
      <c r="AM155">
        <f>HOLDS!U162*HOLDS!$E162</f>
        <v>0</v>
      </c>
      <c r="AN155">
        <f>HOLDS!V162*HOLDS!$E162</f>
        <v>0</v>
      </c>
      <c r="AO155">
        <f>HOLDS!W162*HOLDS!$E162</f>
        <v>0</v>
      </c>
      <c r="AR155">
        <f>SUM(HOLDS!G162:W162)*Datenbank!AA156</f>
        <v>0</v>
      </c>
      <c r="AS155">
        <f>SUM(HOLDS!G162:W162)*Datenbank!AC156</f>
        <v>0</v>
      </c>
      <c r="AV155">
        <f>SUM(HOLDS!G162:W162)*Datenbank!AF156</f>
        <v>0</v>
      </c>
    </row>
    <row r="156" spans="2:48" ht="19.5" thickBot="1" x14ac:dyDescent="0.35">
      <c r="B156" t="str">
        <f>PROPER(VLOOKUP(C156,Datenbank!B:AI,26,FALSE))</f>
        <v>238</v>
      </c>
      <c r="C156" s="145" t="s">
        <v>457</v>
      </c>
      <c r="D156" s="50" t="str">
        <f>PROPER(VLOOKUP(C156,Datenbank!B:C,2,FALSE))</f>
        <v>Bones 6</v>
      </c>
      <c r="E156" s="1">
        <f>SUM(HOLDS!G163:W163)</f>
        <v>0</v>
      </c>
      <c r="F156" s="5">
        <f>$E156*Datenbank!H157</f>
        <v>0</v>
      </c>
      <c r="G156" s="5">
        <f>$E156*Datenbank!I157</f>
        <v>0</v>
      </c>
      <c r="H156" s="5">
        <f>$E156*Datenbank!J157</f>
        <v>0</v>
      </c>
      <c r="I156" s="5">
        <f>$E156*Datenbank!K157</f>
        <v>0</v>
      </c>
      <c r="J156" s="5">
        <f>$E156*Datenbank!L157</f>
        <v>0</v>
      </c>
      <c r="K156" s="5">
        <f>$E156*Datenbank!M157</f>
        <v>0</v>
      </c>
      <c r="L156" s="5">
        <f>$E156*Datenbank!N157</f>
        <v>0</v>
      </c>
      <c r="M156" s="5">
        <f>$E156*Datenbank!O157</f>
        <v>0</v>
      </c>
      <c r="N156" s="5">
        <f>$E156*Datenbank!P157</f>
        <v>0</v>
      </c>
      <c r="O156" s="5">
        <f>$E156*Datenbank!Q157</f>
        <v>0</v>
      </c>
      <c r="P156" s="5">
        <f>$E156*Datenbank!R157</f>
        <v>0</v>
      </c>
      <c r="Q156" s="5">
        <f>$E156*Datenbank!S157</f>
        <v>0</v>
      </c>
      <c r="R156" s="5">
        <f>$E156*Datenbank!T157</f>
        <v>0</v>
      </c>
      <c r="S156" s="5">
        <f>$E156*Datenbank!U157</f>
        <v>0</v>
      </c>
      <c r="T156" s="5">
        <f>$E156*Datenbank!V157</f>
        <v>0</v>
      </c>
      <c r="U156" s="5">
        <f>$E156*Datenbank!W157</f>
        <v>0</v>
      </c>
      <c r="V156" s="5">
        <f>$E156*Datenbank!X157</f>
        <v>0</v>
      </c>
      <c r="Y156">
        <f>HOLDS!G163*HOLDS!$E163</f>
        <v>0</v>
      </c>
      <c r="Z156">
        <f>HOLDS!H163*HOLDS!$E163</f>
        <v>0</v>
      </c>
      <c r="AA156">
        <f>HOLDS!I163*HOLDS!$E163</f>
        <v>0</v>
      </c>
      <c r="AB156">
        <f>HOLDS!J163*HOLDS!$E163</f>
        <v>0</v>
      </c>
      <c r="AC156">
        <f>HOLDS!K163*HOLDS!$E163</f>
        <v>0</v>
      </c>
      <c r="AD156">
        <f>HOLDS!L163*HOLDS!$E163</f>
        <v>0</v>
      </c>
      <c r="AE156">
        <f>HOLDS!M163*HOLDS!$E163</f>
        <v>0</v>
      </c>
      <c r="AF156">
        <f>HOLDS!N163*HOLDS!$E163</f>
        <v>0</v>
      </c>
      <c r="AG156">
        <f>HOLDS!O163*HOLDS!$E163</f>
        <v>0</v>
      </c>
      <c r="AH156">
        <f>HOLDS!P163*HOLDS!$E163</f>
        <v>0</v>
      </c>
      <c r="AI156">
        <f>HOLDS!Q163*HOLDS!$E163</f>
        <v>0</v>
      </c>
      <c r="AJ156">
        <f>HOLDS!R163*HOLDS!$E163</f>
        <v>0</v>
      </c>
      <c r="AK156">
        <f>HOLDS!S163*HOLDS!$E163</f>
        <v>0</v>
      </c>
      <c r="AL156">
        <f>HOLDS!T163*HOLDS!$E163</f>
        <v>0</v>
      </c>
      <c r="AM156">
        <f>HOLDS!U163*HOLDS!$E163</f>
        <v>0</v>
      </c>
      <c r="AN156">
        <f>HOLDS!V163*HOLDS!$E163</f>
        <v>0</v>
      </c>
      <c r="AO156">
        <f>HOLDS!W163*HOLDS!$E163</f>
        <v>0</v>
      </c>
      <c r="AR156">
        <f>SUM(HOLDS!G163:W163)*Datenbank!AA157</f>
        <v>0</v>
      </c>
      <c r="AS156">
        <f>SUM(HOLDS!G163:W163)*Datenbank!AC157</f>
        <v>0</v>
      </c>
      <c r="AV156">
        <f>SUM(HOLDS!G163:W163)*Datenbank!AF157</f>
        <v>0</v>
      </c>
    </row>
    <row r="157" spans="2:48" ht="19.5" thickBot="1" x14ac:dyDescent="0.35">
      <c r="B157" t="str">
        <f>PROPER(VLOOKUP(C157,Datenbank!B:AI,26,FALSE))</f>
        <v>261,8</v>
      </c>
      <c r="C157" s="145" t="s">
        <v>458</v>
      </c>
      <c r="D157" s="50" t="str">
        <f>PROPER(VLOOKUP(C157,Datenbank!B:C,2,FALSE))</f>
        <v>Bones 7</v>
      </c>
      <c r="E157" s="1">
        <f>SUM(HOLDS!G164:W164)</f>
        <v>0</v>
      </c>
      <c r="F157" s="5">
        <f>$E157*Datenbank!H158</f>
        <v>0</v>
      </c>
      <c r="G157" s="5">
        <f>$E157*Datenbank!I158</f>
        <v>0</v>
      </c>
      <c r="H157" s="5">
        <f>$E157*Datenbank!J158</f>
        <v>0</v>
      </c>
      <c r="I157" s="5">
        <f>$E157*Datenbank!K158</f>
        <v>0</v>
      </c>
      <c r="J157" s="5">
        <f>$E157*Datenbank!L158</f>
        <v>0</v>
      </c>
      <c r="K157" s="5">
        <f>$E157*Datenbank!M158</f>
        <v>0</v>
      </c>
      <c r="L157" s="5">
        <f>$E157*Datenbank!N158</f>
        <v>0</v>
      </c>
      <c r="M157" s="5">
        <f>$E157*Datenbank!O158</f>
        <v>0</v>
      </c>
      <c r="N157" s="5">
        <f>$E157*Datenbank!P158</f>
        <v>0</v>
      </c>
      <c r="O157" s="5">
        <f>$E157*Datenbank!Q158</f>
        <v>0</v>
      </c>
      <c r="P157" s="5">
        <f>$E157*Datenbank!R158</f>
        <v>0</v>
      </c>
      <c r="Q157" s="5">
        <f>$E157*Datenbank!S158</f>
        <v>0</v>
      </c>
      <c r="R157" s="5">
        <f>$E157*Datenbank!T158</f>
        <v>0</v>
      </c>
      <c r="S157" s="5">
        <f>$E157*Datenbank!U158</f>
        <v>0</v>
      </c>
      <c r="T157" s="5">
        <f>$E157*Datenbank!V158</f>
        <v>0</v>
      </c>
      <c r="U157" s="5">
        <f>$E157*Datenbank!W158</f>
        <v>0</v>
      </c>
      <c r="V157" s="5">
        <f>$E157*Datenbank!X158</f>
        <v>0</v>
      </c>
      <c r="Y157">
        <f>HOLDS!G164*HOLDS!$E164</f>
        <v>0</v>
      </c>
      <c r="Z157">
        <f>HOLDS!H164*HOLDS!$E164</f>
        <v>0</v>
      </c>
      <c r="AA157">
        <f>HOLDS!I164*HOLDS!$E164</f>
        <v>0</v>
      </c>
      <c r="AB157">
        <f>HOLDS!J164*HOLDS!$E164</f>
        <v>0</v>
      </c>
      <c r="AC157">
        <f>HOLDS!K164*HOLDS!$E164</f>
        <v>0</v>
      </c>
      <c r="AD157">
        <f>HOLDS!L164*HOLDS!$E164</f>
        <v>0</v>
      </c>
      <c r="AE157">
        <f>HOLDS!M164*HOLDS!$E164</f>
        <v>0</v>
      </c>
      <c r="AF157">
        <f>HOLDS!N164*HOLDS!$E164</f>
        <v>0</v>
      </c>
      <c r="AG157">
        <f>HOLDS!O164*HOLDS!$E164</f>
        <v>0</v>
      </c>
      <c r="AH157">
        <f>HOLDS!P164*HOLDS!$E164</f>
        <v>0</v>
      </c>
      <c r="AI157">
        <f>HOLDS!Q164*HOLDS!$E164</f>
        <v>0</v>
      </c>
      <c r="AJ157">
        <f>HOLDS!R164*HOLDS!$E164</f>
        <v>0</v>
      </c>
      <c r="AK157">
        <f>HOLDS!S164*HOLDS!$E164</f>
        <v>0</v>
      </c>
      <c r="AL157">
        <f>HOLDS!T164*HOLDS!$E164</f>
        <v>0</v>
      </c>
      <c r="AM157">
        <f>HOLDS!U164*HOLDS!$E164</f>
        <v>0</v>
      </c>
      <c r="AN157">
        <f>HOLDS!V164*HOLDS!$E164</f>
        <v>0</v>
      </c>
      <c r="AO157">
        <f>HOLDS!W164*HOLDS!$E164</f>
        <v>0</v>
      </c>
      <c r="AR157">
        <f>SUM(HOLDS!G164:W164)*Datenbank!AA158</f>
        <v>0</v>
      </c>
      <c r="AS157">
        <f>SUM(HOLDS!G164:W164)*Datenbank!AC158</f>
        <v>0</v>
      </c>
      <c r="AV157">
        <f>SUM(HOLDS!G164:W164)*Datenbank!AF158</f>
        <v>0</v>
      </c>
    </row>
    <row r="158" spans="2:48" ht="19.5" thickBot="1" x14ac:dyDescent="0.35">
      <c r="B158" t="str">
        <f>PROPER(VLOOKUP(C158,Datenbank!B:AI,26,FALSE))</f>
        <v>216,58</v>
      </c>
      <c r="C158" s="145" t="s">
        <v>459</v>
      </c>
      <c r="D158" s="50" t="str">
        <f>PROPER(VLOOKUP(C158,Datenbank!B:C,2,FALSE))</f>
        <v>Bones 7</v>
      </c>
      <c r="E158" s="1">
        <f>SUM(HOLDS!G165:W165)</f>
        <v>0</v>
      </c>
      <c r="F158" s="5">
        <f>$E158*Datenbank!H159</f>
        <v>0</v>
      </c>
      <c r="G158" s="5">
        <f>$E158*Datenbank!I159</f>
        <v>0</v>
      </c>
      <c r="H158" s="5">
        <f>$E158*Datenbank!J159</f>
        <v>0</v>
      </c>
      <c r="I158" s="5">
        <f>$E158*Datenbank!K159</f>
        <v>0</v>
      </c>
      <c r="J158" s="5">
        <f>$E158*Datenbank!L159</f>
        <v>0</v>
      </c>
      <c r="K158" s="5">
        <f>$E158*Datenbank!M159</f>
        <v>0</v>
      </c>
      <c r="L158" s="5">
        <f>$E158*Datenbank!N159</f>
        <v>0</v>
      </c>
      <c r="M158" s="5">
        <f>$E158*Datenbank!O159</f>
        <v>0</v>
      </c>
      <c r="N158" s="5">
        <f>$E158*Datenbank!P159</f>
        <v>0</v>
      </c>
      <c r="O158" s="5">
        <f>$E158*Datenbank!Q159</f>
        <v>0</v>
      </c>
      <c r="P158" s="5">
        <f>$E158*Datenbank!R159</f>
        <v>0</v>
      </c>
      <c r="Q158" s="5">
        <f>$E158*Datenbank!S159</f>
        <v>0</v>
      </c>
      <c r="R158" s="5">
        <f>$E158*Datenbank!T159</f>
        <v>0</v>
      </c>
      <c r="S158" s="5">
        <f>$E158*Datenbank!U159</f>
        <v>0</v>
      </c>
      <c r="T158" s="5">
        <f>$E158*Datenbank!V159</f>
        <v>0</v>
      </c>
      <c r="U158" s="5">
        <f>$E158*Datenbank!W159</f>
        <v>0</v>
      </c>
      <c r="V158" s="5">
        <f>$E158*Datenbank!X159</f>
        <v>0</v>
      </c>
      <c r="Y158">
        <f>HOLDS!G165*HOLDS!$E165</f>
        <v>0</v>
      </c>
      <c r="Z158">
        <f>HOLDS!H165*HOLDS!$E165</f>
        <v>0</v>
      </c>
      <c r="AA158">
        <f>HOLDS!I165*HOLDS!$E165</f>
        <v>0</v>
      </c>
      <c r="AB158">
        <f>HOLDS!J165*HOLDS!$E165</f>
        <v>0</v>
      </c>
      <c r="AC158">
        <f>HOLDS!K165*HOLDS!$E165</f>
        <v>0</v>
      </c>
      <c r="AD158">
        <f>HOLDS!L165*HOLDS!$E165</f>
        <v>0</v>
      </c>
      <c r="AE158">
        <f>HOLDS!M165*HOLDS!$E165</f>
        <v>0</v>
      </c>
      <c r="AF158">
        <f>HOLDS!N165*HOLDS!$E165</f>
        <v>0</v>
      </c>
      <c r="AG158">
        <f>HOLDS!O165*HOLDS!$E165</f>
        <v>0</v>
      </c>
      <c r="AH158">
        <f>HOLDS!P165*HOLDS!$E165</f>
        <v>0</v>
      </c>
      <c r="AI158">
        <f>HOLDS!Q165*HOLDS!$E165</f>
        <v>0</v>
      </c>
      <c r="AJ158">
        <f>HOLDS!R165*HOLDS!$E165</f>
        <v>0</v>
      </c>
      <c r="AK158">
        <f>HOLDS!S165*HOLDS!$E165</f>
        <v>0</v>
      </c>
      <c r="AL158">
        <f>HOLDS!T165*HOLDS!$E165</f>
        <v>0</v>
      </c>
      <c r="AM158">
        <f>HOLDS!U165*HOLDS!$E165</f>
        <v>0</v>
      </c>
      <c r="AN158">
        <f>HOLDS!V165*HOLDS!$E165</f>
        <v>0</v>
      </c>
      <c r="AO158">
        <f>HOLDS!W165*HOLDS!$E165</f>
        <v>0</v>
      </c>
      <c r="AR158">
        <f>SUM(HOLDS!G165:W165)*Datenbank!AA159</f>
        <v>0</v>
      </c>
      <c r="AS158">
        <f>SUM(HOLDS!G165:W165)*Datenbank!AC159</f>
        <v>0</v>
      </c>
      <c r="AV158">
        <f>SUM(HOLDS!G165:W165)*Datenbank!AF159</f>
        <v>0</v>
      </c>
    </row>
    <row r="159" spans="2:48" ht="19.5" thickBot="1" x14ac:dyDescent="0.35">
      <c r="B159" t="str">
        <f>PROPER(VLOOKUP(C159,Datenbank!B:AI,26,FALSE))</f>
        <v>246,33</v>
      </c>
      <c r="C159" s="145" t="s">
        <v>460</v>
      </c>
      <c r="D159" s="50" t="str">
        <f>PROPER(VLOOKUP(C159,Datenbank!B:C,2,FALSE))</f>
        <v>Bones 8</v>
      </c>
      <c r="E159" s="1">
        <f>SUM(HOLDS!G166:W166)</f>
        <v>0</v>
      </c>
      <c r="F159" s="5">
        <f>$E159*Datenbank!H160</f>
        <v>0</v>
      </c>
      <c r="G159" s="5">
        <f>$E159*Datenbank!I160</f>
        <v>0</v>
      </c>
      <c r="H159" s="5">
        <f>$E159*Datenbank!J160</f>
        <v>0</v>
      </c>
      <c r="I159" s="5">
        <f>$E159*Datenbank!K160</f>
        <v>0</v>
      </c>
      <c r="J159" s="5">
        <f>$E159*Datenbank!L160</f>
        <v>0</v>
      </c>
      <c r="K159" s="5">
        <f>$E159*Datenbank!M160</f>
        <v>0</v>
      </c>
      <c r="L159" s="5">
        <f>$E159*Datenbank!N160</f>
        <v>0</v>
      </c>
      <c r="M159" s="5">
        <f>$E159*Datenbank!O160</f>
        <v>0</v>
      </c>
      <c r="N159" s="5">
        <f>$E159*Datenbank!P160</f>
        <v>0</v>
      </c>
      <c r="O159" s="5">
        <f>$E159*Datenbank!Q160</f>
        <v>0</v>
      </c>
      <c r="P159" s="5">
        <f>$E159*Datenbank!R160</f>
        <v>0</v>
      </c>
      <c r="Q159" s="5">
        <f>$E159*Datenbank!S160</f>
        <v>0</v>
      </c>
      <c r="R159" s="5">
        <f>$E159*Datenbank!T160</f>
        <v>0</v>
      </c>
      <c r="S159" s="5">
        <f>$E159*Datenbank!U160</f>
        <v>0</v>
      </c>
      <c r="T159" s="5">
        <f>$E159*Datenbank!V160</f>
        <v>0</v>
      </c>
      <c r="U159" s="5">
        <f>$E159*Datenbank!W160</f>
        <v>0</v>
      </c>
      <c r="V159" s="5">
        <f>$E159*Datenbank!X160</f>
        <v>0</v>
      </c>
      <c r="Y159">
        <f>HOLDS!G166*HOLDS!$E166</f>
        <v>0</v>
      </c>
      <c r="Z159">
        <f>HOLDS!H166*HOLDS!$E166</f>
        <v>0</v>
      </c>
      <c r="AA159">
        <f>HOLDS!I166*HOLDS!$E166</f>
        <v>0</v>
      </c>
      <c r="AB159">
        <f>HOLDS!J166*HOLDS!$E166</f>
        <v>0</v>
      </c>
      <c r="AC159">
        <f>HOLDS!K166*HOLDS!$E166</f>
        <v>0</v>
      </c>
      <c r="AD159">
        <f>HOLDS!L166*HOLDS!$E166</f>
        <v>0</v>
      </c>
      <c r="AE159">
        <f>HOLDS!M166*HOLDS!$E166</f>
        <v>0</v>
      </c>
      <c r="AF159">
        <f>HOLDS!N166*HOLDS!$E166</f>
        <v>0</v>
      </c>
      <c r="AG159">
        <f>HOLDS!O166*HOLDS!$E166</f>
        <v>0</v>
      </c>
      <c r="AH159">
        <f>HOLDS!P166*HOLDS!$E166</f>
        <v>0</v>
      </c>
      <c r="AI159">
        <f>HOLDS!Q166*HOLDS!$E166</f>
        <v>0</v>
      </c>
      <c r="AJ159">
        <f>HOLDS!R166*HOLDS!$E166</f>
        <v>0</v>
      </c>
      <c r="AK159">
        <f>HOLDS!S166*HOLDS!$E166</f>
        <v>0</v>
      </c>
      <c r="AL159">
        <f>HOLDS!T166*HOLDS!$E166</f>
        <v>0</v>
      </c>
      <c r="AM159">
        <f>HOLDS!U166*HOLDS!$E166</f>
        <v>0</v>
      </c>
      <c r="AN159">
        <f>HOLDS!V166*HOLDS!$E166</f>
        <v>0</v>
      </c>
      <c r="AO159">
        <f>HOLDS!W166*HOLDS!$E166</f>
        <v>0</v>
      </c>
      <c r="AR159">
        <f>SUM(HOLDS!G166:W166)*Datenbank!AA160</f>
        <v>0</v>
      </c>
      <c r="AS159">
        <f>SUM(HOLDS!G166:W166)*Datenbank!AC160</f>
        <v>0</v>
      </c>
      <c r="AV159">
        <f>SUM(HOLDS!G166:W166)*Datenbank!AF160</f>
        <v>0</v>
      </c>
    </row>
    <row r="160" spans="2:48" ht="19.5" thickBot="1" x14ac:dyDescent="0.35">
      <c r="B160" t="str">
        <f>PROPER(VLOOKUP(C160,Datenbank!B:AI,26,FALSE))</f>
        <v>205,87</v>
      </c>
      <c r="C160" s="145" t="s">
        <v>461</v>
      </c>
      <c r="D160" s="50" t="str">
        <f>PROPER(VLOOKUP(C160,Datenbank!B:C,2,FALSE))</f>
        <v>Bones 8</v>
      </c>
      <c r="E160" s="1">
        <f>SUM(HOLDS!G167:W167)</f>
        <v>0</v>
      </c>
      <c r="F160" s="5">
        <f>$E160*Datenbank!H161</f>
        <v>0</v>
      </c>
      <c r="G160" s="5">
        <f>$E160*Datenbank!I161</f>
        <v>0</v>
      </c>
      <c r="H160" s="5">
        <f>$E160*Datenbank!J161</f>
        <v>0</v>
      </c>
      <c r="I160" s="5">
        <f>$E160*Datenbank!K161</f>
        <v>0</v>
      </c>
      <c r="J160" s="5">
        <f>$E160*Datenbank!L161</f>
        <v>0</v>
      </c>
      <c r="K160" s="5">
        <f>$E160*Datenbank!M161</f>
        <v>0</v>
      </c>
      <c r="L160" s="5">
        <f>$E160*Datenbank!N161</f>
        <v>0</v>
      </c>
      <c r="M160" s="5">
        <f>$E160*Datenbank!O161</f>
        <v>0</v>
      </c>
      <c r="N160" s="5">
        <f>$E160*Datenbank!P161</f>
        <v>0</v>
      </c>
      <c r="O160" s="5">
        <f>$E160*Datenbank!Q161</f>
        <v>0</v>
      </c>
      <c r="P160" s="5">
        <f>$E160*Datenbank!R161</f>
        <v>0</v>
      </c>
      <c r="Q160" s="5">
        <f>$E160*Datenbank!S161</f>
        <v>0</v>
      </c>
      <c r="R160" s="5">
        <f>$E160*Datenbank!T161</f>
        <v>0</v>
      </c>
      <c r="S160" s="5">
        <f>$E160*Datenbank!U161</f>
        <v>0</v>
      </c>
      <c r="T160" s="5">
        <f>$E160*Datenbank!V161</f>
        <v>0</v>
      </c>
      <c r="U160" s="5">
        <f>$E160*Datenbank!W161</f>
        <v>0</v>
      </c>
      <c r="V160" s="5">
        <f>$E160*Datenbank!X161</f>
        <v>0</v>
      </c>
      <c r="Y160">
        <f>HOLDS!G167*HOLDS!$E167</f>
        <v>0</v>
      </c>
      <c r="Z160">
        <f>HOLDS!H167*HOLDS!$E167</f>
        <v>0</v>
      </c>
      <c r="AA160">
        <f>HOLDS!I167*HOLDS!$E167</f>
        <v>0</v>
      </c>
      <c r="AB160">
        <f>HOLDS!J167*HOLDS!$E167</f>
        <v>0</v>
      </c>
      <c r="AC160">
        <f>HOLDS!K167*HOLDS!$E167</f>
        <v>0</v>
      </c>
      <c r="AD160">
        <f>HOLDS!L167*HOLDS!$E167</f>
        <v>0</v>
      </c>
      <c r="AE160">
        <f>HOLDS!M167*HOLDS!$E167</f>
        <v>0</v>
      </c>
      <c r="AF160">
        <f>HOLDS!N167*HOLDS!$E167</f>
        <v>0</v>
      </c>
      <c r="AG160">
        <f>HOLDS!O167*HOLDS!$E167</f>
        <v>0</v>
      </c>
      <c r="AH160">
        <f>HOLDS!P167*HOLDS!$E167</f>
        <v>0</v>
      </c>
      <c r="AI160">
        <f>HOLDS!Q167*HOLDS!$E167</f>
        <v>0</v>
      </c>
      <c r="AJ160">
        <f>HOLDS!R167*HOLDS!$E167</f>
        <v>0</v>
      </c>
      <c r="AK160">
        <f>HOLDS!S167*HOLDS!$E167</f>
        <v>0</v>
      </c>
      <c r="AL160">
        <f>HOLDS!T167*HOLDS!$E167</f>
        <v>0</v>
      </c>
      <c r="AM160">
        <f>HOLDS!U167*HOLDS!$E167</f>
        <v>0</v>
      </c>
      <c r="AN160">
        <f>HOLDS!V167*HOLDS!$E167</f>
        <v>0</v>
      </c>
      <c r="AO160">
        <f>HOLDS!W167*HOLDS!$E167</f>
        <v>0</v>
      </c>
      <c r="AR160">
        <f>SUM(HOLDS!G167:W167)*Datenbank!AA161</f>
        <v>0</v>
      </c>
      <c r="AS160">
        <f>SUM(HOLDS!G167:W167)*Datenbank!AC161</f>
        <v>0</v>
      </c>
      <c r="AV160">
        <f>SUM(HOLDS!G167:W167)*Datenbank!AF161</f>
        <v>0</v>
      </c>
    </row>
    <row r="161" spans="2:48" ht="19.5" thickBot="1" x14ac:dyDescent="0.35">
      <c r="B161" t="str">
        <f>PROPER(VLOOKUP(C161,Datenbank!B:AI,26,FALSE))</f>
        <v>246,33</v>
      </c>
      <c r="C161" s="145" t="s">
        <v>462</v>
      </c>
      <c r="D161" s="50" t="str">
        <f>PROPER(VLOOKUP(C161,Datenbank!B:C,2,FALSE))</f>
        <v>Bones 9</v>
      </c>
      <c r="E161" s="1">
        <f>SUM(HOLDS!G168:W168)</f>
        <v>0</v>
      </c>
      <c r="F161" s="5">
        <f>$E161*Datenbank!H162</f>
        <v>0</v>
      </c>
      <c r="G161" s="5">
        <f>$E161*Datenbank!I162</f>
        <v>0</v>
      </c>
      <c r="H161" s="5">
        <f>$E161*Datenbank!J162</f>
        <v>0</v>
      </c>
      <c r="I161" s="5">
        <f>$E161*Datenbank!K162</f>
        <v>0</v>
      </c>
      <c r="J161" s="5">
        <f>$E161*Datenbank!L162</f>
        <v>0</v>
      </c>
      <c r="K161" s="5">
        <f>$E161*Datenbank!M162</f>
        <v>0</v>
      </c>
      <c r="L161" s="5">
        <f>$E161*Datenbank!N162</f>
        <v>0</v>
      </c>
      <c r="M161" s="5">
        <f>$E161*Datenbank!O162</f>
        <v>0</v>
      </c>
      <c r="N161" s="5">
        <f>$E161*Datenbank!P162</f>
        <v>0</v>
      </c>
      <c r="O161" s="5">
        <f>$E161*Datenbank!Q162</f>
        <v>0</v>
      </c>
      <c r="P161" s="5">
        <f>$E161*Datenbank!R162</f>
        <v>0</v>
      </c>
      <c r="Q161" s="5">
        <f>$E161*Datenbank!S162</f>
        <v>0</v>
      </c>
      <c r="R161" s="5">
        <f>$E161*Datenbank!T162</f>
        <v>0</v>
      </c>
      <c r="S161" s="5">
        <f>$E161*Datenbank!U162</f>
        <v>0</v>
      </c>
      <c r="T161" s="5">
        <f>$E161*Datenbank!V162</f>
        <v>0</v>
      </c>
      <c r="U161" s="5">
        <f>$E161*Datenbank!W162</f>
        <v>0</v>
      </c>
      <c r="V161" s="5">
        <f>$E161*Datenbank!X162</f>
        <v>0</v>
      </c>
      <c r="Y161">
        <f>HOLDS!G168*HOLDS!$E168</f>
        <v>0</v>
      </c>
      <c r="Z161">
        <f>HOLDS!H168*HOLDS!$E168</f>
        <v>0</v>
      </c>
      <c r="AA161">
        <f>HOLDS!I168*HOLDS!$E168</f>
        <v>0</v>
      </c>
      <c r="AB161">
        <f>HOLDS!J168*HOLDS!$E168</f>
        <v>0</v>
      </c>
      <c r="AC161">
        <f>HOLDS!K168*HOLDS!$E168</f>
        <v>0</v>
      </c>
      <c r="AD161">
        <f>HOLDS!L168*HOLDS!$E168</f>
        <v>0</v>
      </c>
      <c r="AE161">
        <f>HOLDS!M168*HOLDS!$E168</f>
        <v>0</v>
      </c>
      <c r="AF161">
        <f>HOLDS!N168*HOLDS!$E168</f>
        <v>0</v>
      </c>
      <c r="AG161">
        <f>HOLDS!O168*HOLDS!$E168</f>
        <v>0</v>
      </c>
      <c r="AH161">
        <f>HOLDS!P168*HOLDS!$E168</f>
        <v>0</v>
      </c>
      <c r="AI161">
        <f>HOLDS!Q168*HOLDS!$E168</f>
        <v>0</v>
      </c>
      <c r="AJ161">
        <f>HOLDS!R168*HOLDS!$E168</f>
        <v>0</v>
      </c>
      <c r="AK161">
        <f>HOLDS!S168*HOLDS!$E168</f>
        <v>0</v>
      </c>
      <c r="AL161">
        <f>HOLDS!T168*HOLDS!$E168</f>
        <v>0</v>
      </c>
      <c r="AM161">
        <f>HOLDS!U168*HOLDS!$E168</f>
        <v>0</v>
      </c>
      <c r="AN161">
        <f>HOLDS!V168*HOLDS!$E168</f>
        <v>0</v>
      </c>
      <c r="AO161">
        <f>HOLDS!W168*HOLDS!$E168</f>
        <v>0</v>
      </c>
      <c r="AR161">
        <f>SUM(HOLDS!G168:W168)*Datenbank!AA162</f>
        <v>0</v>
      </c>
      <c r="AS161">
        <f>SUM(HOLDS!G168:W168)*Datenbank!AC162</f>
        <v>0</v>
      </c>
      <c r="AV161">
        <f>SUM(HOLDS!G168:W168)*Datenbank!AF162</f>
        <v>0</v>
      </c>
    </row>
    <row r="162" spans="2:48" ht="19.5" thickBot="1" x14ac:dyDescent="0.35">
      <c r="B162" t="str">
        <f>PROPER(VLOOKUP(C162,Datenbank!B:AI,26,FALSE))</f>
        <v>205,87</v>
      </c>
      <c r="C162" s="145" t="s">
        <v>463</v>
      </c>
      <c r="D162" s="50" t="str">
        <f>PROPER(VLOOKUP(C162,Datenbank!B:C,2,FALSE))</f>
        <v>Bones 9</v>
      </c>
      <c r="E162" s="1">
        <f>SUM(HOLDS!G169:W169)</f>
        <v>0</v>
      </c>
      <c r="F162" s="5">
        <f>$E162*Datenbank!H163</f>
        <v>0</v>
      </c>
      <c r="G162" s="5">
        <f>$E162*Datenbank!I163</f>
        <v>0</v>
      </c>
      <c r="H162" s="5">
        <f>$E162*Datenbank!J163</f>
        <v>0</v>
      </c>
      <c r="I162" s="5">
        <f>$E162*Datenbank!K163</f>
        <v>0</v>
      </c>
      <c r="J162" s="5">
        <f>$E162*Datenbank!L163</f>
        <v>0</v>
      </c>
      <c r="K162" s="5">
        <f>$E162*Datenbank!M163</f>
        <v>0</v>
      </c>
      <c r="L162" s="5">
        <f>$E162*Datenbank!N163</f>
        <v>0</v>
      </c>
      <c r="M162" s="5">
        <f>$E162*Datenbank!O163</f>
        <v>0</v>
      </c>
      <c r="N162" s="5">
        <f>$E162*Datenbank!P163</f>
        <v>0</v>
      </c>
      <c r="O162" s="5">
        <f>$E162*Datenbank!Q163</f>
        <v>0</v>
      </c>
      <c r="P162" s="5">
        <f>$E162*Datenbank!R163</f>
        <v>0</v>
      </c>
      <c r="Q162" s="5">
        <f>$E162*Datenbank!S163</f>
        <v>0</v>
      </c>
      <c r="R162" s="5">
        <f>$E162*Datenbank!T163</f>
        <v>0</v>
      </c>
      <c r="S162" s="5">
        <f>$E162*Datenbank!U163</f>
        <v>0</v>
      </c>
      <c r="T162" s="5">
        <f>$E162*Datenbank!V163</f>
        <v>0</v>
      </c>
      <c r="U162" s="5">
        <f>$E162*Datenbank!W163</f>
        <v>0</v>
      </c>
      <c r="V162" s="5">
        <f>$E162*Datenbank!X163</f>
        <v>0</v>
      </c>
      <c r="Y162">
        <f>HOLDS!G169*HOLDS!$E169</f>
        <v>0</v>
      </c>
      <c r="Z162">
        <f>HOLDS!H169*HOLDS!$E169</f>
        <v>0</v>
      </c>
      <c r="AA162">
        <f>HOLDS!I169*HOLDS!$E169</f>
        <v>0</v>
      </c>
      <c r="AB162">
        <f>HOLDS!J169*HOLDS!$E169</f>
        <v>0</v>
      </c>
      <c r="AC162">
        <f>HOLDS!K169*HOLDS!$E169</f>
        <v>0</v>
      </c>
      <c r="AD162">
        <f>HOLDS!L169*HOLDS!$E169</f>
        <v>0</v>
      </c>
      <c r="AE162">
        <f>HOLDS!M169*HOLDS!$E169</f>
        <v>0</v>
      </c>
      <c r="AF162">
        <f>HOLDS!N169*HOLDS!$E169</f>
        <v>0</v>
      </c>
      <c r="AG162">
        <f>HOLDS!O169*HOLDS!$E169</f>
        <v>0</v>
      </c>
      <c r="AH162">
        <f>HOLDS!P169*HOLDS!$E169</f>
        <v>0</v>
      </c>
      <c r="AI162">
        <f>HOLDS!Q169*HOLDS!$E169</f>
        <v>0</v>
      </c>
      <c r="AJ162">
        <f>HOLDS!R169*HOLDS!$E169</f>
        <v>0</v>
      </c>
      <c r="AK162">
        <f>HOLDS!S169*HOLDS!$E169</f>
        <v>0</v>
      </c>
      <c r="AL162">
        <f>HOLDS!T169*HOLDS!$E169</f>
        <v>0</v>
      </c>
      <c r="AM162">
        <f>HOLDS!U169*HOLDS!$E169</f>
        <v>0</v>
      </c>
      <c r="AN162">
        <f>HOLDS!V169*HOLDS!$E169</f>
        <v>0</v>
      </c>
      <c r="AO162">
        <f>HOLDS!W169*HOLDS!$E169</f>
        <v>0</v>
      </c>
      <c r="AR162">
        <f>SUM(HOLDS!G169:W169)*Datenbank!AA163</f>
        <v>0</v>
      </c>
      <c r="AS162">
        <f>SUM(HOLDS!G169:W169)*Datenbank!AC163</f>
        <v>0</v>
      </c>
      <c r="AV162">
        <f>SUM(HOLDS!G169:W169)*Datenbank!AF163</f>
        <v>0</v>
      </c>
    </row>
    <row r="163" spans="2:48" ht="19.5" thickBot="1" x14ac:dyDescent="0.35">
      <c r="B163" t="str">
        <f>PROPER(VLOOKUP(C163,Datenbank!B:AI,26,FALSE))</f>
        <v>220,15</v>
      </c>
      <c r="C163" s="145" t="s">
        <v>464</v>
      </c>
      <c r="D163" s="50" t="str">
        <f>PROPER(VLOOKUP(C163,Datenbank!B:C,2,FALSE))</f>
        <v>Bones 10</v>
      </c>
      <c r="E163" s="1">
        <f>SUM(HOLDS!G170:W170)</f>
        <v>0</v>
      </c>
      <c r="F163" s="5">
        <f>$E163*Datenbank!H164</f>
        <v>0</v>
      </c>
      <c r="G163" s="5">
        <f>$E163*Datenbank!I164</f>
        <v>0</v>
      </c>
      <c r="H163" s="5">
        <f>$E163*Datenbank!J164</f>
        <v>0</v>
      </c>
      <c r="I163" s="5">
        <f>$E163*Datenbank!K164</f>
        <v>0</v>
      </c>
      <c r="J163" s="5">
        <f>$E163*Datenbank!L164</f>
        <v>0</v>
      </c>
      <c r="K163" s="5">
        <f>$E163*Datenbank!M164</f>
        <v>0</v>
      </c>
      <c r="L163" s="5">
        <f>$E163*Datenbank!N164</f>
        <v>0</v>
      </c>
      <c r="M163" s="5">
        <f>$E163*Datenbank!O164</f>
        <v>0</v>
      </c>
      <c r="N163" s="5">
        <f>$E163*Datenbank!P164</f>
        <v>0</v>
      </c>
      <c r="O163" s="5">
        <f>$E163*Datenbank!Q164</f>
        <v>0</v>
      </c>
      <c r="P163" s="5">
        <f>$E163*Datenbank!R164</f>
        <v>0</v>
      </c>
      <c r="Q163" s="5">
        <f>$E163*Datenbank!S164</f>
        <v>0</v>
      </c>
      <c r="R163" s="5">
        <f>$E163*Datenbank!T164</f>
        <v>0</v>
      </c>
      <c r="S163" s="5">
        <f>$E163*Datenbank!U164</f>
        <v>0</v>
      </c>
      <c r="T163" s="5">
        <f>$E163*Datenbank!V164</f>
        <v>0</v>
      </c>
      <c r="U163" s="5">
        <f>$E163*Datenbank!W164</f>
        <v>0</v>
      </c>
      <c r="V163" s="5">
        <f>$E163*Datenbank!X164</f>
        <v>0</v>
      </c>
      <c r="Y163">
        <f>HOLDS!G170*HOLDS!$E170</f>
        <v>0</v>
      </c>
      <c r="Z163">
        <f>HOLDS!H170*HOLDS!$E170</f>
        <v>0</v>
      </c>
      <c r="AA163">
        <f>HOLDS!I170*HOLDS!$E170</f>
        <v>0</v>
      </c>
      <c r="AB163">
        <f>HOLDS!J170*HOLDS!$E170</f>
        <v>0</v>
      </c>
      <c r="AC163">
        <f>HOLDS!K170*HOLDS!$E170</f>
        <v>0</v>
      </c>
      <c r="AD163">
        <f>HOLDS!L170*HOLDS!$E170</f>
        <v>0</v>
      </c>
      <c r="AE163">
        <f>HOLDS!M170*HOLDS!$E170</f>
        <v>0</v>
      </c>
      <c r="AF163">
        <f>HOLDS!N170*HOLDS!$E170</f>
        <v>0</v>
      </c>
      <c r="AG163">
        <f>HOLDS!O170*HOLDS!$E170</f>
        <v>0</v>
      </c>
      <c r="AH163">
        <f>HOLDS!P170*HOLDS!$E170</f>
        <v>0</v>
      </c>
      <c r="AI163">
        <f>HOLDS!Q170*HOLDS!$E170</f>
        <v>0</v>
      </c>
      <c r="AJ163">
        <f>HOLDS!R170*HOLDS!$E170</f>
        <v>0</v>
      </c>
      <c r="AK163">
        <f>HOLDS!S170*HOLDS!$E170</f>
        <v>0</v>
      </c>
      <c r="AL163">
        <f>HOLDS!T170*HOLDS!$E170</f>
        <v>0</v>
      </c>
      <c r="AM163">
        <f>HOLDS!U170*HOLDS!$E170</f>
        <v>0</v>
      </c>
      <c r="AN163">
        <f>HOLDS!V170*HOLDS!$E170</f>
        <v>0</v>
      </c>
      <c r="AO163">
        <f>HOLDS!W170*HOLDS!$E170</f>
        <v>0</v>
      </c>
      <c r="AR163">
        <f>SUM(HOLDS!G170:W170)*Datenbank!AA164</f>
        <v>0</v>
      </c>
      <c r="AS163">
        <f>SUM(HOLDS!G170:W170)*Datenbank!AC164</f>
        <v>0</v>
      </c>
      <c r="AV163">
        <f>SUM(HOLDS!G170:W170)*Datenbank!AF164</f>
        <v>0</v>
      </c>
    </row>
    <row r="164" spans="2:48" ht="19.5" thickBot="1" x14ac:dyDescent="0.35">
      <c r="B164" t="str">
        <f>PROPER(VLOOKUP(C164,Datenbank!B:AI,26,FALSE))</f>
        <v>184,45</v>
      </c>
      <c r="C164" s="145" t="s">
        <v>465</v>
      </c>
      <c r="D164" s="50" t="str">
        <f>PROPER(VLOOKUP(C164,Datenbank!B:C,2,FALSE))</f>
        <v>Bones 10</v>
      </c>
      <c r="E164" s="1">
        <f>SUM(HOLDS!G171:W171)</f>
        <v>0</v>
      </c>
      <c r="F164" s="5">
        <f>$E164*Datenbank!H165</f>
        <v>0</v>
      </c>
      <c r="G164" s="5">
        <f>$E164*Datenbank!I165</f>
        <v>0</v>
      </c>
      <c r="H164" s="5">
        <f>$E164*Datenbank!J165</f>
        <v>0</v>
      </c>
      <c r="I164" s="5">
        <f>$E164*Datenbank!K165</f>
        <v>0</v>
      </c>
      <c r="J164" s="5">
        <f>$E164*Datenbank!L165</f>
        <v>0</v>
      </c>
      <c r="K164" s="5">
        <f>$E164*Datenbank!M165</f>
        <v>0</v>
      </c>
      <c r="L164" s="5">
        <f>$E164*Datenbank!N165</f>
        <v>0</v>
      </c>
      <c r="M164" s="5">
        <f>$E164*Datenbank!O165</f>
        <v>0</v>
      </c>
      <c r="N164" s="5">
        <f>$E164*Datenbank!P165</f>
        <v>0</v>
      </c>
      <c r="O164" s="5">
        <f>$E164*Datenbank!Q165</f>
        <v>0</v>
      </c>
      <c r="P164" s="5">
        <f>$E164*Datenbank!R165</f>
        <v>0</v>
      </c>
      <c r="Q164" s="5">
        <f>$E164*Datenbank!S165</f>
        <v>0</v>
      </c>
      <c r="R164" s="5">
        <f>$E164*Datenbank!T165</f>
        <v>0</v>
      </c>
      <c r="S164" s="5">
        <f>$E164*Datenbank!U165</f>
        <v>0</v>
      </c>
      <c r="T164" s="5">
        <f>$E164*Datenbank!V165</f>
        <v>0</v>
      </c>
      <c r="U164" s="5">
        <f>$E164*Datenbank!W165</f>
        <v>0</v>
      </c>
      <c r="V164" s="5">
        <f>$E164*Datenbank!X165</f>
        <v>0</v>
      </c>
      <c r="Y164">
        <f>HOLDS!G171*HOLDS!$E171</f>
        <v>0</v>
      </c>
      <c r="Z164">
        <f>HOLDS!H171*HOLDS!$E171</f>
        <v>0</v>
      </c>
      <c r="AA164">
        <f>HOLDS!I171*HOLDS!$E171</f>
        <v>0</v>
      </c>
      <c r="AB164">
        <f>HOLDS!J171*HOLDS!$E171</f>
        <v>0</v>
      </c>
      <c r="AC164">
        <f>HOLDS!K171*HOLDS!$E171</f>
        <v>0</v>
      </c>
      <c r="AD164">
        <f>HOLDS!L171*HOLDS!$E171</f>
        <v>0</v>
      </c>
      <c r="AE164">
        <f>HOLDS!M171*HOLDS!$E171</f>
        <v>0</v>
      </c>
      <c r="AF164">
        <f>HOLDS!N171*HOLDS!$E171</f>
        <v>0</v>
      </c>
      <c r="AG164">
        <f>HOLDS!O171*HOLDS!$E171</f>
        <v>0</v>
      </c>
      <c r="AH164">
        <f>HOLDS!P171*HOLDS!$E171</f>
        <v>0</v>
      </c>
      <c r="AI164">
        <f>HOLDS!Q171*HOLDS!$E171</f>
        <v>0</v>
      </c>
      <c r="AJ164">
        <f>HOLDS!R171*HOLDS!$E171</f>
        <v>0</v>
      </c>
      <c r="AK164">
        <f>HOLDS!S171*HOLDS!$E171</f>
        <v>0</v>
      </c>
      <c r="AL164">
        <f>HOLDS!T171*HOLDS!$E171</f>
        <v>0</v>
      </c>
      <c r="AM164">
        <f>HOLDS!U171*HOLDS!$E171</f>
        <v>0</v>
      </c>
      <c r="AN164">
        <f>HOLDS!V171*HOLDS!$E171</f>
        <v>0</v>
      </c>
      <c r="AO164">
        <f>HOLDS!W171*HOLDS!$E171</f>
        <v>0</v>
      </c>
      <c r="AR164">
        <f>SUM(HOLDS!G171:W171)*Datenbank!AA165</f>
        <v>0</v>
      </c>
      <c r="AS164">
        <f>SUM(HOLDS!G171:W171)*Datenbank!AC165</f>
        <v>0</v>
      </c>
      <c r="AV164">
        <f>SUM(HOLDS!G171:W171)*Datenbank!AF165</f>
        <v>0</v>
      </c>
    </row>
    <row r="165" spans="2:48" ht="19.5" thickBot="1" x14ac:dyDescent="0.35">
      <c r="B165" t="str">
        <f>PROPER(VLOOKUP(C165,Datenbank!B:AI,26,FALSE))</f>
        <v>318,92</v>
      </c>
      <c r="C165" s="145" t="s">
        <v>466</v>
      </c>
      <c r="D165" s="50" t="str">
        <f>PROPER(VLOOKUP(C165,Datenbank!B:C,2,FALSE))</f>
        <v>Norther Light 1</v>
      </c>
      <c r="E165" s="1">
        <f>SUM(HOLDS!G172:W172)</f>
        <v>0</v>
      </c>
      <c r="F165" s="5">
        <f>$E165*Datenbank!H166</f>
        <v>0</v>
      </c>
      <c r="G165" s="5">
        <f>$E165*Datenbank!I166</f>
        <v>0</v>
      </c>
      <c r="H165" s="5">
        <f>$E165*Datenbank!J166</f>
        <v>0</v>
      </c>
      <c r="I165" s="5">
        <f>$E165*Datenbank!K166</f>
        <v>0</v>
      </c>
      <c r="J165" s="5">
        <f>$E165*Datenbank!L166</f>
        <v>0</v>
      </c>
      <c r="K165" s="5">
        <f>$E165*Datenbank!M166</f>
        <v>0</v>
      </c>
      <c r="L165" s="5">
        <f>$E165*Datenbank!N166</f>
        <v>0</v>
      </c>
      <c r="M165" s="5">
        <f>$E165*Datenbank!O166</f>
        <v>0</v>
      </c>
      <c r="N165" s="5">
        <f>$E165*Datenbank!P166</f>
        <v>0</v>
      </c>
      <c r="O165" s="5">
        <f>$E165*Datenbank!Q166</f>
        <v>0</v>
      </c>
      <c r="P165" s="5">
        <f>$E165*Datenbank!R166</f>
        <v>0</v>
      </c>
      <c r="Q165" s="5">
        <f>$E165*Datenbank!S166</f>
        <v>0</v>
      </c>
      <c r="R165" s="5">
        <f>$E165*Datenbank!T166</f>
        <v>0</v>
      </c>
      <c r="S165" s="5">
        <f>$E165*Datenbank!U166</f>
        <v>0</v>
      </c>
      <c r="T165" s="5">
        <f>$E165*Datenbank!V166</f>
        <v>0</v>
      </c>
      <c r="U165" s="5">
        <f>$E165*Datenbank!W166</f>
        <v>0</v>
      </c>
      <c r="V165" s="5">
        <f>$E165*Datenbank!X166</f>
        <v>0</v>
      </c>
      <c r="Y165">
        <f>HOLDS!G172*HOLDS!$E172</f>
        <v>0</v>
      </c>
      <c r="Z165">
        <f>HOLDS!H172*HOLDS!$E172</f>
        <v>0</v>
      </c>
      <c r="AA165">
        <f>HOLDS!I172*HOLDS!$E172</f>
        <v>0</v>
      </c>
      <c r="AB165">
        <f>HOLDS!J172*HOLDS!$E172</f>
        <v>0</v>
      </c>
      <c r="AC165">
        <f>HOLDS!K172*HOLDS!$E172</f>
        <v>0</v>
      </c>
      <c r="AD165">
        <f>HOLDS!L172*HOLDS!$E172</f>
        <v>0</v>
      </c>
      <c r="AE165">
        <f>HOLDS!M172*HOLDS!$E172</f>
        <v>0</v>
      </c>
      <c r="AF165">
        <f>HOLDS!N172*HOLDS!$E172</f>
        <v>0</v>
      </c>
      <c r="AG165">
        <f>HOLDS!O172*HOLDS!$E172</f>
        <v>0</v>
      </c>
      <c r="AH165">
        <f>HOLDS!P172*HOLDS!$E172</f>
        <v>0</v>
      </c>
      <c r="AI165">
        <f>HOLDS!Q172*HOLDS!$E172</f>
        <v>0</v>
      </c>
      <c r="AJ165">
        <f>HOLDS!R172*HOLDS!$E172</f>
        <v>0</v>
      </c>
      <c r="AK165">
        <f>HOLDS!S172*HOLDS!$E172</f>
        <v>0</v>
      </c>
      <c r="AL165">
        <f>HOLDS!T172*HOLDS!$E172</f>
        <v>0</v>
      </c>
      <c r="AM165">
        <f>HOLDS!U172*HOLDS!$E172</f>
        <v>0</v>
      </c>
      <c r="AN165">
        <f>HOLDS!V172*HOLDS!$E172</f>
        <v>0</v>
      </c>
      <c r="AO165">
        <f>HOLDS!W172*HOLDS!$E172</f>
        <v>0</v>
      </c>
      <c r="AR165">
        <f>SUM(HOLDS!G172:W172)*Datenbank!AA166</f>
        <v>0</v>
      </c>
      <c r="AS165">
        <f>SUM(HOLDS!G172:W172)*Datenbank!AC166</f>
        <v>0</v>
      </c>
      <c r="AV165">
        <f>SUM(HOLDS!G172:W172)*Datenbank!AF166</f>
        <v>0</v>
      </c>
    </row>
    <row r="166" spans="2:48" ht="19.5" thickBot="1" x14ac:dyDescent="0.35">
      <c r="B166" t="str">
        <f>PROPER(VLOOKUP(C166,Datenbank!B:AI,26,FALSE))</f>
        <v>267,75</v>
      </c>
      <c r="C166" s="145" t="s">
        <v>467</v>
      </c>
      <c r="D166" s="50" t="str">
        <f>PROPER(VLOOKUP(C166,Datenbank!B:C,2,FALSE))</f>
        <v>Norther Light 1</v>
      </c>
      <c r="E166" s="1">
        <f>SUM(HOLDS!G173:W173)</f>
        <v>0</v>
      </c>
      <c r="F166" s="5">
        <f>$E166*Datenbank!H167</f>
        <v>0</v>
      </c>
      <c r="G166" s="5">
        <f>$E166*Datenbank!I167</f>
        <v>0</v>
      </c>
      <c r="H166" s="5">
        <f>$E166*Datenbank!J167</f>
        <v>0</v>
      </c>
      <c r="I166" s="5">
        <f>$E166*Datenbank!K167</f>
        <v>0</v>
      </c>
      <c r="J166" s="5">
        <f>$E166*Datenbank!L167</f>
        <v>0</v>
      </c>
      <c r="K166" s="5">
        <f>$E166*Datenbank!M167</f>
        <v>0</v>
      </c>
      <c r="L166" s="5">
        <f>$E166*Datenbank!N167</f>
        <v>0</v>
      </c>
      <c r="M166" s="5">
        <f>$E166*Datenbank!O167</f>
        <v>0</v>
      </c>
      <c r="N166" s="5">
        <f>$E166*Datenbank!P167</f>
        <v>0</v>
      </c>
      <c r="O166" s="5">
        <f>$E166*Datenbank!Q167</f>
        <v>0</v>
      </c>
      <c r="P166" s="5">
        <f>$E166*Datenbank!R167</f>
        <v>0</v>
      </c>
      <c r="Q166" s="5">
        <f>$E166*Datenbank!S167</f>
        <v>0</v>
      </c>
      <c r="R166" s="5">
        <f>$E166*Datenbank!T167</f>
        <v>0</v>
      </c>
      <c r="S166" s="5">
        <f>$E166*Datenbank!U167</f>
        <v>0</v>
      </c>
      <c r="T166" s="5">
        <f>$E166*Datenbank!V167</f>
        <v>0</v>
      </c>
      <c r="U166" s="5">
        <f>$E166*Datenbank!W167</f>
        <v>0</v>
      </c>
      <c r="V166" s="5">
        <f>$E166*Datenbank!X167</f>
        <v>0</v>
      </c>
      <c r="Y166">
        <f>HOLDS!G173*HOLDS!$E173</f>
        <v>0</v>
      </c>
      <c r="Z166">
        <f>HOLDS!H173*HOLDS!$E173</f>
        <v>0</v>
      </c>
      <c r="AA166">
        <f>HOLDS!I173*HOLDS!$E173</f>
        <v>0</v>
      </c>
      <c r="AB166">
        <f>HOLDS!J173*HOLDS!$E173</f>
        <v>0</v>
      </c>
      <c r="AC166">
        <f>HOLDS!K173*HOLDS!$E173</f>
        <v>0</v>
      </c>
      <c r="AD166">
        <f>HOLDS!L173*HOLDS!$E173</f>
        <v>0</v>
      </c>
      <c r="AE166">
        <f>HOLDS!M173*HOLDS!$E173</f>
        <v>0</v>
      </c>
      <c r="AF166">
        <f>HOLDS!N173*HOLDS!$E173</f>
        <v>0</v>
      </c>
      <c r="AG166">
        <f>HOLDS!O173*HOLDS!$E173</f>
        <v>0</v>
      </c>
      <c r="AH166">
        <f>HOLDS!P173*HOLDS!$E173</f>
        <v>0</v>
      </c>
      <c r="AI166">
        <f>HOLDS!Q173*HOLDS!$E173</f>
        <v>0</v>
      </c>
      <c r="AJ166">
        <f>HOLDS!R173*HOLDS!$E173</f>
        <v>0</v>
      </c>
      <c r="AK166">
        <f>HOLDS!S173*HOLDS!$E173</f>
        <v>0</v>
      </c>
      <c r="AL166">
        <f>HOLDS!T173*HOLDS!$E173</f>
        <v>0</v>
      </c>
      <c r="AM166">
        <f>HOLDS!U173*HOLDS!$E173</f>
        <v>0</v>
      </c>
      <c r="AN166">
        <f>HOLDS!V173*HOLDS!$E173</f>
        <v>0</v>
      </c>
      <c r="AO166">
        <f>HOLDS!W173*HOLDS!$E173</f>
        <v>0</v>
      </c>
      <c r="AR166">
        <f>SUM(HOLDS!G173:W173)*Datenbank!AA167</f>
        <v>0</v>
      </c>
      <c r="AS166">
        <f>SUM(HOLDS!G173:W173)*Datenbank!AC167</f>
        <v>0</v>
      </c>
      <c r="AV166">
        <f>SUM(HOLDS!G173:W173)*Datenbank!AF167</f>
        <v>0</v>
      </c>
    </row>
    <row r="167" spans="2:48" ht="19.5" thickBot="1" x14ac:dyDescent="0.35">
      <c r="B167" t="str">
        <f>PROPER(VLOOKUP(C167,Datenbank!B:AI,26,FALSE))</f>
        <v>280,84</v>
      </c>
      <c r="C167" s="145" t="s">
        <v>468</v>
      </c>
      <c r="D167" s="50" t="str">
        <f>PROPER(VLOOKUP(C167,Datenbank!B:C,2,FALSE))</f>
        <v>Norther Light 2</v>
      </c>
      <c r="E167" s="1">
        <f>SUM(HOLDS!G174:W174)</f>
        <v>0</v>
      </c>
      <c r="F167" s="5">
        <f>$E167*Datenbank!H168</f>
        <v>0</v>
      </c>
      <c r="G167" s="5">
        <f>$E167*Datenbank!I168</f>
        <v>0</v>
      </c>
      <c r="H167" s="5">
        <f>$E167*Datenbank!J168</f>
        <v>0</v>
      </c>
      <c r="I167" s="5">
        <f>$E167*Datenbank!K168</f>
        <v>0</v>
      </c>
      <c r="J167" s="5">
        <f>$E167*Datenbank!L168</f>
        <v>0</v>
      </c>
      <c r="K167" s="5">
        <f>$E167*Datenbank!M168</f>
        <v>0</v>
      </c>
      <c r="L167" s="5">
        <f>$E167*Datenbank!N168</f>
        <v>0</v>
      </c>
      <c r="M167" s="5">
        <f>$E167*Datenbank!O168</f>
        <v>0</v>
      </c>
      <c r="N167" s="5">
        <f>$E167*Datenbank!P168</f>
        <v>0</v>
      </c>
      <c r="O167" s="5">
        <f>$E167*Datenbank!Q168</f>
        <v>0</v>
      </c>
      <c r="P167" s="5">
        <f>$E167*Datenbank!R168</f>
        <v>0</v>
      </c>
      <c r="Q167" s="5">
        <f>$E167*Datenbank!S168</f>
        <v>0</v>
      </c>
      <c r="R167" s="5">
        <f>$E167*Datenbank!T168</f>
        <v>0</v>
      </c>
      <c r="S167" s="5">
        <f>$E167*Datenbank!U168</f>
        <v>0</v>
      </c>
      <c r="T167" s="5">
        <f>$E167*Datenbank!V168</f>
        <v>0</v>
      </c>
      <c r="U167" s="5">
        <f>$E167*Datenbank!W168</f>
        <v>0</v>
      </c>
      <c r="V167" s="5">
        <f>$E167*Datenbank!X168</f>
        <v>0</v>
      </c>
      <c r="Y167">
        <f>HOLDS!G174*HOLDS!$E174</f>
        <v>0</v>
      </c>
      <c r="Z167">
        <f>HOLDS!H174*HOLDS!$E174</f>
        <v>0</v>
      </c>
      <c r="AA167">
        <f>HOLDS!I174*HOLDS!$E174</f>
        <v>0</v>
      </c>
      <c r="AB167">
        <f>HOLDS!J174*HOLDS!$E174</f>
        <v>0</v>
      </c>
      <c r="AC167">
        <f>HOLDS!K174*HOLDS!$E174</f>
        <v>0</v>
      </c>
      <c r="AD167">
        <f>HOLDS!L174*HOLDS!$E174</f>
        <v>0</v>
      </c>
      <c r="AE167">
        <f>HOLDS!M174*HOLDS!$E174</f>
        <v>0</v>
      </c>
      <c r="AF167">
        <f>HOLDS!N174*HOLDS!$E174</f>
        <v>0</v>
      </c>
      <c r="AG167">
        <f>HOLDS!O174*HOLDS!$E174</f>
        <v>0</v>
      </c>
      <c r="AH167">
        <f>HOLDS!P174*HOLDS!$E174</f>
        <v>0</v>
      </c>
      <c r="AI167">
        <f>HOLDS!Q174*HOLDS!$E174</f>
        <v>0</v>
      </c>
      <c r="AJ167">
        <f>HOLDS!R174*HOLDS!$E174</f>
        <v>0</v>
      </c>
      <c r="AK167">
        <f>HOLDS!S174*HOLDS!$E174</f>
        <v>0</v>
      </c>
      <c r="AL167">
        <f>HOLDS!T174*HOLDS!$E174</f>
        <v>0</v>
      </c>
      <c r="AM167">
        <f>HOLDS!U174*HOLDS!$E174</f>
        <v>0</v>
      </c>
      <c r="AN167">
        <f>HOLDS!V174*HOLDS!$E174</f>
        <v>0</v>
      </c>
      <c r="AO167">
        <f>HOLDS!W174*HOLDS!$E174</f>
        <v>0</v>
      </c>
      <c r="AR167">
        <f>SUM(HOLDS!G174:W174)*Datenbank!AA168</f>
        <v>0</v>
      </c>
      <c r="AS167">
        <f>SUM(HOLDS!G174:W174)*Datenbank!AC168</f>
        <v>0</v>
      </c>
      <c r="AV167">
        <f>SUM(HOLDS!G174:W174)*Datenbank!AF168</f>
        <v>0</v>
      </c>
    </row>
    <row r="168" spans="2:48" ht="19.5" thickBot="1" x14ac:dyDescent="0.35">
      <c r="B168" t="str">
        <f>PROPER(VLOOKUP(C168,Datenbank!B:AI,26,FALSE))</f>
        <v>234,43</v>
      </c>
      <c r="C168" s="145" t="s">
        <v>469</v>
      </c>
      <c r="D168" s="50" t="str">
        <f>PROPER(VLOOKUP(C168,Datenbank!B:C,2,FALSE))</f>
        <v>Norther Light 2</v>
      </c>
      <c r="E168" s="1">
        <f>SUM(HOLDS!G175:W175)</f>
        <v>0</v>
      </c>
      <c r="F168" s="5">
        <f>$E168*Datenbank!H169</f>
        <v>0</v>
      </c>
      <c r="G168" s="5">
        <f>$E168*Datenbank!I169</f>
        <v>0</v>
      </c>
      <c r="H168" s="5">
        <f>$E168*Datenbank!J169</f>
        <v>0</v>
      </c>
      <c r="I168" s="5">
        <f>$E168*Datenbank!K169</f>
        <v>0</v>
      </c>
      <c r="J168" s="5">
        <f>$E168*Datenbank!L169</f>
        <v>0</v>
      </c>
      <c r="K168" s="5">
        <f>$E168*Datenbank!M169</f>
        <v>0</v>
      </c>
      <c r="L168" s="5">
        <f>$E168*Datenbank!N169</f>
        <v>0</v>
      </c>
      <c r="M168" s="5">
        <f>$E168*Datenbank!O169</f>
        <v>0</v>
      </c>
      <c r="N168" s="5">
        <f>$E168*Datenbank!P169</f>
        <v>0</v>
      </c>
      <c r="O168" s="5">
        <f>$E168*Datenbank!Q169</f>
        <v>0</v>
      </c>
      <c r="P168" s="5">
        <f>$E168*Datenbank!R169</f>
        <v>0</v>
      </c>
      <c r="Q168" s="5">
        <f>$E168*Datenbank!S169</f>
        <v>0</v>
      </c>
      <c r="R168" s="5">
        <f>$E168*Datenbank!T169</f>
        <v>0</v>
      </c>
      <c r="S168" s="5">
        <f>$E168*Datenbank!U169</f>
        <v>0</v>
      </c>
      <c r="T168" s="5">
        <f>$E168*Datenbank!V169</f>
        <v>0</v>
      </c>
      <c r="U168" s="5">
        <f>$E168*Datenbank!W169</f>
        <v>0</v>
      </c>
      <c r="V168" s="5">
        <f>$E168*Datenbank!X169</f>
        <v>0</v>
      </c>
      <c r="Y168">
        <f>HOLDS!G175*HOLDS!$E175</f>
        <v>0</v>
      </c>
      <c r="Z168">
        <f>HOLDS!H175*HOLDS!$E175</f>
        <v>0</v>
      </c>
      <c r="AA168">
        <f>HOLDS!I175*HOLDS!$E175</f>
        <v>0</v>
      </c>
      <c r="AB168">
        <f>HOLDS!J175*HOLDS!$E175</f>
        <v>0</v>
      </c>
      <c r="AC168">
        <f>HOLDS!K175*HOLDS!$E175</f>
        <v>0</v>
      </c>
      <c r="AD168">
        <f>HOLDS!L175*HOLDS!$E175</f>
        <v>0</v>
      </c>
      <c r="AE168">
        <f>HOLDS!M175*HOLDS!$E175</f>
        <v>0</v>
      </c>
      <c r="AF168">
        <f>HOLDS!N175*HOLDS!$E175</f>
        <v>0</v>
      </c>
      <c r="AG168">
        <f>HOLDS!O175*HOLDS!$E175</f>
        <v>0</v>
      </c>
      <c r="AH168">
        <f>HOLDS!P175*HOLDS!$E175</f>
        <v>0</v>
      </c>
      <c r="AI168">
        <f>HOLDS!Q175*HOLDS!$E175</f>
        <v>0</v>
      </c>
      <c r="AJ168">
        <f>HOLDS!R175*HOLDS!$E175</f>
        <v>0</v>
      </c>
      <c r="AK168">
        <f>HOLDS!S175*HOLDS!$E175</f>
        <v>0</v>
      </c>
      <c r="AL168">
        <f>HOLDS!T175*HOLDS!$E175</f>
        <v>0</v>
      </c>
      <c r="AM168">
        <f>HOLDS!U175*HOLDS!$E175</f>
        <v>0</v>
      </c>
      <c r="AN168">
        <f>HOLDS!V175*HOLDS!$E175</f>
        <v>0</v>
      </c>
      <c r="AO168">
        <f>HOLDS!W175*HOLDS!$E175</f>
        <v>0</v>
      </c>
      <c r="AR168">
        <f>SUM(HOLDS!G175:W175)*Datenbank!AA169</f>
        <v>0</v>
      </c>
      <c r="AS168">
        <f>SUM(HOLDS!G175:W175)*Datenbank!AC169</f>
        <v>0</v>
      </c>
      <c r="AV168">
        <f>SUM(HOLDS!G175:W175)*Datenbank!AF169</f>
        <v>0</v>
      </c>
    </row>
    <row r="169" spans="2:48" ht="19.5" thickBot="1" x14ac:dyDescent="0.35">
      <c r="B169" t="str">
        <f>PROPER(VLOOKUP(C169,Datenbank!B:AI,26,FALSE))</f>
        <v>213,01</v>
      </c>
      <c r="C169" s="145" t="s">
        <v>470</v>
      </c>
      <c r="D169" s="50" t="str">
        <f>PROPER(VLOOKUP(C169,Datenbank!B:C,2,FALSE))</f>
        <v>Norther Light 3</v>
      </c>
      <c r="E169" s="1">
        <f>SUM(HOLDS!G176:W176)</f>
        <v>0</v>
      </c>
      <c r="F169" s="5">
        <f>$E169*Datenbank!H170</f>
        <v>0</v>
      </c>
      <c r="G169" s="5">
        <f>$E169*Datenbank!I170</f>
        <v>0</v>
      </c>
      <c r="H169" s="5">
        <f>$E169*Datenbank!J170</f>
        <v>0</v>
      </c>
      <c r="I169" s="5">
        <f>$E169*Datenbank!K170</f>
        <v>0</v>
      </c>
      <c r="J169" s="5">
        <f>$E169*Datenbank!L170</f>
        <v>0</v>
      </c>
      <c r="K169" s="5">
        <f>$E169*Datenbank!M170</f>
        <v>0</v>
      </c>
      <c r="L169" s="5">
        <f>$E169*Datenbank!N170</f>
        <v>0</v>
      </c>
      <c r="M169" s="5">
        <f>$E169*Datenbank!O170</f>
        <v>0</v>
      </c>
      <c r="N169" s="5">
        <f>$E169*Datenbank!P170</f>
        <v>0</v>
      </c>
      <c r="O169" s="5">
        <f>$E169*Datenbank!Q170</f>
        <v>0</v>
      </c>
      <c r="P169" s="5">
        <f>$E169*Datenbank!R170</f>
        <v>0</v>
      </c>
      <c r="Q169" s="5">
        <f>$E169*Datenbank!S170</f>
        <v>0</v>
      </c>
      <c r="R169" s="5">
        <f>$E169*Datenbank!T170</f>
        <v>0</v>
      </c>
      <c r="S169" s="5">
        <f>$E169*Datenbank!U170</f>
        <v>0</v>
      </c>
      <c r="T169" s="5">
        <f>$E169*Datenbank!V170</f>
        <v>0</v>
      </c>
      <c r="U169" s="5">
        <f>$E169*Datenbank!W170</f>
        <v>0</v>
      </c>
      <c r="V169" s="5">
        <f>$E169*Datenbank!X170</f>
        <v>0</v>
      </c>
      <c r="Y169">
        <f>HOLDS!G176*HOLDS!$E176</f>
        <v>0</v>
      </c>
      <c r="Z169">
        <f>HOLDS!H176*HOLDS!$E176</f>
        <v>0</v>
      </c>
      <c r="AA169">
        <f>HOLDS!I176*HOLDS!$E176</f>
        <v>0</v>
      </c>
      <c r="AB169">
        <f>HOLDS!J176*HOLDS!$E176</f>
        <v>0</v>
      </c>
      <c r="AC169">
        <f>HOLDS!K176*HOLDS!$E176</f>
        <v>0</v>
      </c>
      <c r="AD169">
        <f>HOLDS!L176*HOLDS!$E176</f>
        <v>0</v>
      </c>
      <c r="AE169">
        <f>HOLDS!M176*HOLDS!$E176</f>
        <v>0</v>
      </c>
      <c r="AF169">
        <f>HOLDS!N176*HOLDS!$E176</f>
        <v>0</v>
      </c>
      <c r="AG169">
        <f>HOLDS!O176*HOLDS!$E176</f>
        <v>0</v>
      </c>
      <c r="AH169">
        <f>HOLDS!P176*HOLDS!$E176</f>
        <v>0</v>
      </c>
      <c r="AI169">
        <f>HOLDS!Q176*HOLDS!$E176</f>
        <v>0</v>
      </c>
      <c r="AJ169">
        <f>HOLDS!R176*HOLDS!$E176</f>
        <v>0</v>
      </c>
      <c r="AK169">
        <f>HOLDS!S176*HOLDS!$E176</f>
        <v>0</v>
      </c>
      <c r="AL169">
        <f>HOLDS!T176*HOLDS!$E176</f>
        <v>0</v>
      </c>
      <c r="AM169">
        <f>HOLDS!U176*HOLDS!$E176</f>
        <v>0</v>
      </c>
      <c r="AN169">
        <f>HOLDS!V176*HOLDS!$E176</f>
        <v>0</v>
      </c>
      <c r="AO169">
        <f>HOLDS!W176*HOLDS!$E176</f>
        <v>0</v>
      </c>
      <c r="AR169">
        <f>SUM(HOLDS!G176:W176)*Datenbank!AA170</f>
        <v>0</v>
      </c>
      <c r="AS169">
        <f>SUM(HOLDS!G176:W176)*Datenbank!AC170</f>
        <v>0</v>
      </c>
      <c r="AV169">
        <f>SUM(HOLDS!G176:W176)*Datenbank!AF170</f>
        <v>0</v>
      </c>
    </row>
    <row r="170" spans="2:48" ht="19.5" thickBot="1" x14ac:dyDescent="0.35">
      <c r="B170" t="str">
        <f>PROPER(VLOOKUP(C170,Datenbank!B:AI,26,FALSE))</f>
        <v>178,5</v>
      </c>
      <c r="C170" s="145" t="s">
        <v>471</v>
      </c>
      <c r="D170" s="50" t="str">
        <f>PROPER(VLOOKUP(C170,Datenbank!B:C,2,FALSE))</f>
        <v>Norther Light 3</v>
      </c>
      <c r="E170" s="1">
        <f>SUM(HOLDS!G177:W177)</f>
        <v>0</v>
      </c>
      <c r="F170" s="5">
        <f>$E170*Datenbank!H171</f>
        <v>0</v>
      </c>
      <c r="G170" s="5">
        <f>$E170*Datenbank!I171</f>
        <v>0</v>
      </c>
      <c r="H170" s="5">
        <f>$E170*Datenbank!J171</f>
        <v>0</v>
      </c>
      <c r="I170" s="5">
        <f>$E170*Datenbank!K171</f>
        <v>0</v>
      </c>
      <c r="J170" s="5">
        <f>$E170*Datenbank!L171</f>
        <v>0</v>
      </c>
      <c r="K170" s="5">
        <f>$E170*Datenbank!M171</f>
        <v>0</v>
      </c>
      <c r="L170" s="5">
        <f>$E170*Datenbank!N171</f>
        <v>0</v>
      </c>
      <c r="M170" s="5">
        <f>$E170*Datenbank!O171</f>
        <v>0</v>
      </c>
      <c r="N170" s="5">
        <f>$E170*Datenbank!P171</f>
        <v>0</v>
      </c>
      <c r="O170" s="5">
        <f>$E170*Datenbank!Q171</f>
        <v>0</v>
      </c>
      <c r="P170" s="5">
        <f>$E170*Datenbank!R171</f>
        <v>0</v>
      </c>
      <c r="Q170" s="5">
        <f>$E170*Datenbank!S171</f>
        <v>0</v>
      </c>
      <c r="R170" s="5">
        <f>$E170*Datenbank!T171</f>
        <v>0</v>
      </c>
      <c r="S170" s="5">
        <f>$E170*Datenbank!U171</f>
        <v>0</v>
      </c>
      <c r="T170" s="5">
        <f>$E170*Datenbank!V171</f>
        <v>0</v>
      </c>
      <c r="U170" s="5">
        <f>$E170*Datenbank!W171</f>
        <v>0</v>
      </c>
      <c r="V170" s="5">
        <f>$E170*Datenbank!X171</f>
        <v>0</v>
      </c>
      <c r="Y170">
        <f>HOLDS!G177*HOLDS!$E177</f>
        <v>0</v>
      </c>
      <c r="Z170">
        <f>HOLDS!H177*HOLDS!$E177</f>
        <v>0</v>
      </c>
      <c r="AA170">
        <f>HOLDS!I177*HOLDS!$E177</f>
        <v>0</v>
      </c>
      <c r="AB170">
        <f>HOLDS!J177*HOLDS!$E177</f>
        <v>0</v>
      </c>
      <c r="AC170">
        <f>HOLDS!K177*HOLDS!$E177</f>
        <v>0</v>
      </c>
      <c r="AD170">
        <f>HOLDS!L177*HOLDS!$E177</f>
        <v>0</v>
      </c>
      <c r="AE170">
        <f>HOLDS!M177*HOLDS!$E177</f>
        <v>0</v>
      </c>
      <c r="AF170">
        <f>HOLDS!N177*HOLDS!$E177</f>
        <v>0</v>
      </c>
      <c r="AG170">
        <f>HOLDS!O177*HOLDS!$E177</f>
        <v>0</v>
      </c>
      <c r="AH170">
        <f>HOLDS!P177*HOLDS!$E177</f>
        <v>0</v>
      </c>
      <c r="AI170">
        <f>HOLDS!Q177*HOLDS!$E177</f>
        <v>0</v>
      </c>
      <c r="AJ170">
        <f>HOLDS!R177*HOLDS!$E177</f>
        <v>0</v>
      </c>
      <c r="AK170">
        <f>HOLDS!S177*HOLDS!$E177</f>
        <v>0</v>
      </c>
      <c r="AL170">
        <f>HOLDS!T177*HOLDS!$E177</f>
        <v>0</v>
      </c>
      <c r="AM170">
        <f>HOLDS!U177*HOLDS!$E177</f>
        <v>0</v>
      </c>
      <c r="AN170">
        <f>HOLDS!V177*HOLDS!$E177</f>
        <v>0</v>
      </c>
      <c r="AO170">
        <f>HOLDS!W177*HOLDS!$E177</f>
        <v>0</v>
      </c>
      <c r="AR170">
        <f>SUM(HOLDS!G177:W177)*Datenbank!AA171</f>
        <v>0</v>
      </c>
      <c r="AS170">
        <f>SUM(HOLDS!G177:W177)*Datenbank!AC171</f>
        <v>0</v>
      </c>
      <c r="AV170">
        <f>SUM(HOLDS!G177:W177)*Datenbank!AF171</f>
        <v>0</v>
      </c>
    </row>
    <row r="171" spans="2:48" ht="19.5" thickBot="1" x14ac:dyDescent="0.35">
      <c r="B171" t="str">
        <f>PROPER(VLOOKUP(C171,Datenbank!B:AI,26,FALSE))</f>
        <v>0</v>
      </c>
      <c r="C171" s="35" t="s">
        <v>103</v>
      </c>
      <c r="D171" s="50" t="str">
        <f>PROPER(VLOOKUP(C171,Datenbank!B:C,2,FALSE))</f>
        <v/>
      </c>
      <c r="E171" s="1">
        <f>SUM(HOLDS!G178:W178)</f>
        <v>0</v>
      </c>
      <c r="F171" s="5">
        <f>$E171*Datenbank!H172</f>
        <v>0</v>
      </c>
      <c r="G171" s="5">
        <f>$E171*Datenbank!I172</f>
        <v>0</v>
      </c>
      <c r="H171" s="5">
        <f>$E171*Datenbank!J172</f>
        <v>0</v>
      </c>
      <c r="I171" s="5">
        <f>$E171*Datenbank!K172</f>
        <v>0</v>
      </c>
      <c r="J171" s="5">
        <f>$E171*Datenbank!L172</f>
        <v>0</v>
      </c>
      <c r="K171" s="5">
        <f>$E171*Datenbank!M172</f>
        <v>0</v>
      </c>
      <c r="L171" s="5">
        <f>$E171*Datenbank!N172</f>
        <v>0</v>
      </c>
      <c r="M171" s="5">
        <f>$E171*Datenbank!O172</f>
        <v>0</v>
      </c>
      <c r="N171" s="5">
        <f>$E171*Datenbank!P172</f>
        <v>0</v>
      </c>
      <c r="O171" s="5">
        <f>$E171*Datenbank!Q172</f>
        <v>0</v>
      </c>
      <c r="P171" s="5">
        <f>$E171*Datenbank!R172</f>
        <v>0</v>
      </c>
      <c r="Q171" s="5">
        <f>$E171*Datenbank!S172</f>
        <v>0</v>
      </c>
      <c r="R171" s="5">
        <f>$E171*Datenbank!T172</f>
        <v>0</v>
      </c>
      <c r="S171" s="5">
        <f>$E171*Datenbank!U172</f>
        <v>0</v>
      </c>
      <c r="T171" s="5">
        <f>$E171*Datenbank!V172</f>
        <v>0</v>
      </c>
      <c r="U171" s="5">
        <f>$E171*Datenbank!W172</f>
        <v>0</v>
      </c>
      <c r="V171" s="5">
        <f>$E171*Datenbank!X172</f>
        <v>0</v>
      </c>
      <c r="Y171">
        <f>HOLDS!G178*HOLDS!$E178</f>
        <v>0</v>
      </c>
      <c r="Z171">
        <f>HOLDS!H178*HOLDS!$E178</f>
        <v>0</v>
      </c>
      <c r="AA171">
        <f>HOLDS!I178*HOLDS!$E178</f>
        <v>0</v>
      </c>
      <c r="AB171">
        <f>HOLDS!J178*HOLDS!$E178</f>
        <v>0</v>
      </c>
      <c r="AC171">
        <f>HOLDS!K178*HOLDS!$E178</f>
        <v>0</v>
      </c>
      <c r="AD171">
        <f>HOLDS!L178*HOLDS!$E178</f>
        <v>0</v>
      </c>
      <c r="AE171">
        <f>HOLDS!M178*HOLDS!$E178</f>
        <v>0</v>
      </c>
      <c r="AF171">
        <f>HOLDS!N178*HOLDS!$E178</f>
        <v>0</v>
      </c>
      <c r="AG171">
        <f>HOLDS!O178*HOLDS!$E178</f>
        <v>0</v>
      </c>
      <c r="AH171">
        <f>HOLDS!P178*HOLDS!$E178</f>
        <v>0</v>
      </c>
      <c r="AI171">
        <f>HOLDS!Q178*HOLDS!$E178</f>
        <v>0</v>
      </c>
      <c r="AJ171">
        <f>HOLDS!R178*HOLDS!$E178</f>
        <v>0</v>
      </c>
      <c r="AK171">
        <f>HOLDS!S178*HOLDS!$E178</f>
        <v>0</v>
      </c>
      <c r="AL171">
        <f>HOLDS!T178*HOLDS!$E178</f>
        <v>0</v>
      </c>
      <c r="AM171">
        <f>HOLDS!U178*HOLDS!$E178</f>
        <v>0</v>
      </c>
      <c r="AN171">
        <f>HOLDS!V178*HOLDS!$E178</f>
        <v>0</v>
      </c>
      <c r="AO171">
        <f>HOLDS!W178*HOLDS!$E178</f>
        <v>0</v>
      </c>
      <c r="AR171">
        <f>SUM(HOLDS!G178:W178)*Datenbank!AA172</f>
        <v>0</v>
      </c>
      <c r="AS171">
        <f>SUM(HOLDS!G178:W178)*Datenbank!AC172</f>
        <v>0</v>
      </c>
      <c r="AV171">
        <f>SUM(HOLDS!G178:W178)*Datenbank!AF172</f>
        <v>0</v>
      </c>
    </row>
    <row r="172" spans="2:48" ht="19.5" thickBot="1" x14ac:dyDescent="0.35">
      <c r="B172" t="str">
        <f>PROPER(VLOOKUP(C172,Datenbank!B:AI,26,FALSE))</f>
        <v>74,97</v>
      </c>
      <c r="C172" s="54" t="s">
        <v>136</v>
      </c>
      <c r="D172" s="50" t="str">
        <f>PROPER(VLOOKUP(C172,Datenbank!B:C,2,FALSE))</f>
        <v>T-Bone</v>
      </c>
      <c r="E172" s="1">
        <f>SUM(HOLDS!G179:W179)</f>
        <v>0</v>
      </c>
      <c r="F172" s="5">
        <f>$E172*Datenbank!H173</f>
        <v>0</v>
      </c>
      <c r="G172" s="5">
        <f>$E172*Datenbank!I173</f>
        <v>0</v>
      </c>
      <c r="H172" s="5">
        <f>$E172*Datenbank!J173</f>
        <v>0</v>
      </c>
      <c r="I172" s="5">
        <f>$E172*Datenbank!K173</f>
        <v>0</v>
      </c>
      <c r="J172" s="5">
        <f>$E172*Datenbank!L173</f>
        <v>0</v>
      </c>
      <c r="K172" s="5">
        <f>$E172*Datenbank!M173</f>
        <v>0</v>
      </c>
      <c r="L172" s="5">
        <f>$E172*Datenbank!N173</f>
        <v>0</v>
      </c>
      <c r="M172" s="5">
        <f>$E172*Datenbank!O173</f>
        <v>0</v>
      </c>
      <c r="N172" s="5">
        <f>$E172*Datenbank!P173</f>
        <v>0</v>
      </c>
      <c r="O172" s="5">
        <f>$E172*Datenbank!Q173</f>
        <v>0</v>
      </c>
      <c r="P172" s="5">
        <f>$E172*Datenbank!R173</f>
        <v>0</v>
      </c>
      <c r="Q172" s="5">
        <f>$E172*Datenbank!S173</f>
        <v>0</v>
      </c>
      <c r="R172" s="5">
        <f>$E172*Datenbank!T173</f>
        <v>0</v>
      </c>
      <c r="S172" s="5">
        <f>$E172*Datenbank!U173</f>
        <v>0</v>
      </c>
      <c r="T172" s="5">
        <f>$E172*Datenbank!V173</f>
        <v>0</v>
      </c>
      <c r="U172" s="5">
        <f>$E172*Datenbank!W173</f>
        <v>0</v>
      </c>
      <c r="V172" s="5">
        <f>$E172*Datenbank!X173</f>
        <v>0</v>
      </c>
      <c r="Y172">
        <f>HOLDS!G179*HOLDS!$E179</f>
        <v>0</v>
      </c>
      <c r="Z172">
        <f>HOLDS!H179*HOLDS!$E179</f>
        <v>0</v>
      </c>
      <c r="AA172">
        <f>HOLDS!I179*HOLDS!$E179</f>
        <v>0</v>
      </c>
      <c r="AB172">
        <f>HOLDS!J179*HOLDS!$E179</f>
        <v>0</v>
      </c>
      <c r="AC172">
        <f>HOLDS!K179*HOLDS!$E179</f>
        <v>0</v>
      </c>
      <c r="AD172">
        <f>HOLDS!L179*HOLDS!$E179</f>
        <v>0</v>
      </c>
      <c r="AE172">
        <f>HOLDS!M179*HOLDS!$E179</f>
        <v>0</v>
      </c>
      <c r="AF172">
        <f>HOLDS!N179*HOLDS!$E179</f>
        <v>0</v>
      </c>
      <c r="AG172">
        <f>HOLDS!O179*HOLDS!$E179</f>
        <v>0</v>
      </c>
      <c r="AH172">
        <f>HOLDS!P179*HOLDS!$E179</f>
        <v>0</v>
      </c>
      <c r="AI172">
        <f>HOLDS!Q179*HOLDS!$E179</f>
        <v>0</v>
      </c>
      <c r="AJ172">
        <f>HOLDS!R179*HOLDS!$E179</f>
        <v>0</v>
      </c>
      <c r="AK172">
        <f>HOLDS!S179*HOLDS!$E179</f>
        <v>0</v>
      </c>
      <c r="AL172">
        <f>HOLDS!T179*HOLDS!$E179</f>
        <v>0</v>
      </c>
      <c r="AM172">
        <f>HOLDS!U179*HOLDS!$E179</f>
        <v>0</v>
      </c>
      <c r="AN172">
        <f>HOLDS!V179*HOLDS!$E179</f>
        <v>0</v>
      </c>
      <c r="AO172">
        <f>HOLDS!W179*HOLDS!$E179</f>
        <v>0</v>
      </c>
      <c r="AR172">
        <f>SUM(HOLDS!G179:W179)*Datenbank!AA173</f>
        <v>0</v>
      </c>
      <c r="AS172">
        <f>SUM(HOLDS!G179:W179)*Datenbank!AC173</f>
        <v>0</v>
      </c>
      <c r="AV172">
        <f>SUM(HOLDS!G179:W179)*Datenbank!AF173</f>
        <v>0</v>
      </c>
    </row>
    <row r="173" spans="2:48" ht="19.5" thickBot="1" x14ac:dyDescent="0.35">
      <c r="B173" t="str">
        <f>PROPER(VLOOKUP(C173,Datenbank!B:AI,26,FALSE))</f>
        <v>96,39</v>
      </c>
      <c r="C173" s="55" t="s">
        <v>137</v>
      </c>
      <c r="D173" s="50" t="str">
        <f>PROPER(VLOOKUP(C173,Datenbank!B:C,2,FALSE))</f>
        <v>T-Bone Set</v>
      </c>
      <c r="E173" s="1">
        <f>SUM(HOLDS!G180:W180)</f>
        <v>0</v>
      </c>
      <c r="F173" s="5">
        <f>$E173*Datenbank!H174</f>
        <v>0</v>
      </c>
      <c r="G173" s="5">
        <f>$E173*Datenbank!I174</f>
        <v>0</v>
      </c>
      <c r="H173" s="5">
        <f>$E173*Datenbank!J174</f>
        <v>0</v>
      </c>
      <c r="I173" s="5">
        <f>$E173*Datenbank!K174</f>
        <v>0</v>
      </c>
      <c r="J173" s="5">
        <f>$E173*Datenbank!L174</f>
        <v>0</v>
      </c>
      <c r="K173" s="5">
        <f>$E173*Datenbank!M174</f>
        <v>0</v>
      </c>
      <c r="L173" s="5">
        <f>$E173*Datenbank!N174</f>
        <v>0</v>
      </c>
      <c r="M173" s="5">
        <f>$E173*Datenbank!O174</f>
        <v>0</v>
      </c>
      <c r="N173" s="5">
        <f>$E173*Datenbank!P174</f>
        <v>0</v>
      </c>
      <c r="O173" s="5">
        <f>$E173*Datenbank!Q174</f>
        <v>0</v>
      </c>
      <c r="P173" s="5">
        <f>$E173*Datenbank!R174</f>
        <v>0</v>
      </c>
      <c r="Q173" s="5">
        <f>$E173*Datenbank!S174</f>
        <v>0</v>
      </c>
      <c r="R173" s="5">
        <f>$E173*Datenbank!T174</f>
        <v>0</v>
      </c>
      <c r="S173" s="5">
        <f>$E173*Datenbank!U174</f>
        <v>0</v>
      </c>
      <c r="T173" s="5">
        <f>$E173*Datenbank!V174</f>
        <v>0</v>
      </c>
      <c r="U173" s="5">
        <f>$E173*Datenbank!W174</f>
        <v>0</v>
      </c>
      <c r="V173" s="5">
        <f>$E173*Datenbank!X174</f>
        <v>0</v>
      </c>
      <c r="Y173">
        <f>HOLDS!G180*HOLDS!$E180</f>
        <v>0</v>
      </c>
      <c r="Z173">
        <f>HOLDS!H180*HOLDS!$E180</f>
        <v>0</v>
      </c>
      <c r="AA173">
        <f>HOLDS!I180*HOLDS!$E180</f>
        <v>0</v>
      </c>
      <c r="AB173">
        <f>HOLDS!J180*HOLDS!$E180</f>
        <v>0</v>
      </c>
      <c r="AC173">
        <f>HOLDS!K180*HOLDS!$E180</f>
        <v>0</v>
      </c>
      <c r="AD173">
        <f>HOLDS!L180*HOLDS!$E180</f>
        <v>0</v>
      </c>
      <c r="AE173">
        <f>HOLDS!M180*HOLDS!$E180</f>
        <v>0</v>
      </c>
      <c r="AF173">
        <f>HOLDS!N180*HOLDS!$E180</f>
        <v>0</v>
      </c>
      <c r="AG173">
        <f>HOLDS!O180*HOLDS!$E180</f>
        <v>0</v>
      </c>
      <c r="AH173">
        <f>HOLDS!P180*HOLDS!$E180</f>
        <v>0</v>
      </c>
      <c r="AI173">
        <f>HOLDS!Q180*HOLDS!$E180</f>
        <v>0</v>
      </c>
      <c r="AJ173">
        <f>HOLDS!R180*HOLDS!$E180</f>
        <v>0</v>
      </c>
      <c r="AK173">
        <f>HOLDS!S180*HOLDS!$E180</f>
        <v>0</v>
      </c>
      <c r="AL173">
        <f>HOLDS!T180*HOLDS!$E180</f>
        <v>0</v>
      </c>
      <c r="AM173">
        <f>HOLDS!U180*HOLDS!$E180</f>
        <v>0</v>
      </c>
      <c r="AN173">
        <f>HOLDS!V180*HOLDS!$E180</f>
        <v>0</v>
      </c>
      <c r="AO173">
        <f>HOLDS!W180*HOLDS!$E180</f>
        <v>0</v>
      </c>
      <c r="AR173">
        <f>SUM(HOLDS!G180:W180)*Datenbank!AA174</f>
        <v>0</v>
      </c>
      <c r="AS173">
        <f>SUM(HOLDS!G180:W180)*Datenbank!AC174</f>
        <v>0</v>
      </c>
      <c r="AV173">
        <f>SUM(HOLDS!G180:W180)*Datenbank!AF174</f>
        <v>0</v>
      </c>
    </row>
    <row r="174" spans="2:48" ht="19.5" thickBot="1" x14ac:dyDescent="0.35">
      <c r="B174" t="str">
        <f>PROPER(VLOOKUP(C174,Datenbank!B:AI,26,FALSE))</f>
        <v>69,02</v>
      </c>
      <c r="C174" s="55" t="s">
        <v>145</v>
      </c>
      <c r="D174" s="50" t="str">
        <f>PROPER(VLOOKUP(C174,Datenbank!B:C,2,FALSE))</f>
        <v>Crank</v>
      </c>
      <c r="E174" s="1">
        <f>SUM(HOLDS!G181:W181)</f>
        <v>0</v>
      </c>
      <c r="F174" s="5">
        <f>$E174*Datenbank!H175</f>
        <v>0</v>
      </c>
      <c r="G174" s="5">
        <f>$E174*Datenbank!I175</f>
        <v>0</v>
      </c>
      <c r="H174" s="5">
        <f>$E174*Datenbank!J175</f>
        <v>0</v>
      </c>
      <c r="I174" s="5">
        <f>$E174*Datenbank!K175</f>
        <v>0</v>
      </c>
      <c r="J174" s="5">
        <f>$E174*Datenbank!L175</f>
        <v>0</v>
      </c>
      <c r="K174" s="5">
        <f>$E174*Datenbank!M175</f>
        <v>0</v>
      </c>
      <c r="L174" s="5">
        <f>$E174*Datenbank!N175</f>
        <v>0</v>
      </c>
      <c r="M174" s="5">
        <f>$E174*Datenbank!O175</f>
        <v>0</v>
      </c>
      <c r="N174" s="5">
        <f>$E174*Datenbank!P175</f>
        <v>0</v>
      </c>
      <c r="O174" s="5">
        <f>$E174*Datenbank!Q175</f>
        <v>0</v>
      </c>
      <c r="P174" s="5">
        <f>$E174*Datenbank!R175</f>
        <v>0</v>
      </c>
      <c r="Q174" s="5">
        <f>$E174*Datenbank!S175</f>
        <v>0</v>
      </c>
      <c r="R174" s="5">
        <f>$E174*Datenbank!T175</f>
        <v>0</v>
      </c>
      <c r="S174" s="5">
        <f>$E174*Datenbank!U175</f>
        <v>0</v>
      </c>
      <c r="T174" s="5">
        <f>$E174*Datenbank!V175</f>
        <v>0</v>
      </c>
      <c r="U174" s="5">
        <f>$E174*Datenbank!W175</f>
        <v>0</v>
      </c>
      <c r="V174" s="5">
        <f>$E174*Datenbank!X175</f>
        <v>0</v>
      </c>
      <c r="Y174">
        <f>HOLDS!G181*HOLDS!$E181</f>
        <v>0</v>
      </c>
      <c r="Z174">
        <f>HOLDS!H181*HOLDS!$E181</f>
        <v>0</v>
      </c>
      <c r="AA174">
        <f>HOLDS!I181*HOLDS!$E181</f>
        <v>0</v>
      </c>
      <c r="AB174">
        <f>HOLDS!J181*HOLDS!$E181</f>
        <v>0</v>
      </c>
      <c r="AC174">
        <f>HOLDS!K181*HOLDS!$E181</f>
        <v>0</v>
      </c>
      <c r="AD174">
        <f>HOLDS!L181*HOLDS!$E181</f>
        <v>0</v>
      </c>
      <c r="AE174">
        <f>HOLDS!M181*HOLDS!$E181</f>
        <v>0</v>
      </c>
      <c r="AF174">
        <f>HOLDS!N181*HOLDS!$E181</f>
        <v>0</v>
      </c>
      <c r="AG174">
        <f>HOLDS!O181*HOLDS!$E181</f>
        <v>0</v>
      </c>
      <c r="AH174">
        <f>HOLDS!P181*HOLDS!$E181</f>
        <v>0</v>
      </c>
      <c r="AI174">
        <f>HOLDS!Q181*HOLDS!$E181</f>
        <v>0</v>
      </c>
      <c r="AJ174">
        <f>HOLDS!R181*HOLDS!$E181</f>
        <v>0</v>
      </c>
      <c r="AK174">
        <f>HOLDS!S181*HOLDS!$E181</f>
        <v>0</v>
      </c>
      <c r="AL174">
        <f>HOLDS!T181*HOLDS!$E181</f>
        <v>0</v>
      </c>
      <c r="AM174">
        <f>HOLDS!U181*HOLDS!$E181</f>
        <v>0</v>
      </c>
      <c r="AN174">
        <f>HOLDS!V181*HOLDS!$E181</f>
        <v>0</v>
      </c>
      <c r="AO174">
        <f>HOLDS!W181*HOLDS!$E181</f>
        <v>0</v>
      </c>
      <c r="AR174">
        <f>SUM(HOLDS!G181:W181)*Datenbank!AA175</f>
        <v>0</v>
      </c>
      <c r="AS174">
        <f>SUM(HOLDS!G181:W181)*Datenbank!AC175</f>
        <v>0</v>
      </c>
      <c r="AV174">
        <f>SUM(HOLDS!G181:W181)*Datenbank!AF175</f>
        <v>0</v>
      </c>
    </row>
    <row r="175" spans="2:48" s="38" customFormat="1" ht="19.5" thickBot="1" x14ac:dyDescent="0.35">
      <c r="B175" t="str">
        <f>PROPER(VLOOKUP(C175,Datenbank!B:AI,26,FALSE))</f>
        <v>11,9</v>
      </c>
      <c r="C175" s="55" t="s">
        <v>71</v>
      </c>
      <c r="D175" s="50" t="str">
        <f>PROPER(VLOOKUP(C175,Datenbank!B:C,2,FALSE))</f>
        <v>System 1</v>
      </c>
      <c r="E175" s="1">
        <f>SUM(HOLDS!G182:W182)</f>
        <v>0</v>
      </c>
      <c r="F175" s="5">
        <f>$E175*Datenbank!H176</f>
        <v>0</v>
      </c>
      <c r="G175" s="5">
        <f>$E175*Datenbank!I176</f>
        <v>0</v>
      </c>
      <c r="H175" s="5">
        <f>$E175*Datenbank!J176</f>
        <v>0</v>
      </c>
      <c r="I175" s="5">
        <f>$E175*Datenbank!K176</f>
        <v>0</v>
      </c>
      <c r="J175" s="5">
        <f>$E175*Datenbank!L176</f>
        <v>0</v>
      </c>
      <c r="K175" s="5">
        <f>$E175*Datenbank!M176</f>
        <v>0</v>
      </c>
      <c r="L175" s="5">
        <f>$E175*Datenbank!N176</f>
        <v>0</v>
      </c>
      <c r="M175" s="5">
        <f>$E175*Datenbank!O176</f>
        <v>0</v>
      </c>
      <c r="N175" s="5">
        <f>$E175*Datenbank!P176</f>
        <v>0</v>
      </c>
      <c r="O175" s="5">
        <f>$E175*Datenbank!Q176</f>
        <v>0</v>
      </c>
      <c r="P175" s="5">
        <f>$E175*Datenbank!R176</f>
        <v>0</v>
      </c>
      <c r="Q175" s="5">
        <f>$E175*Datenbank!S176</f>
        <v>0</v>
      </c>
      <c r="R175" s="5">
        <f>$E175*Datenbank!T176</f>
        <v>0</v>
      </c>
      <c r="S175" s="5">
        <f>$E175*Datenbank!U176</f>
        <v>0</v>
      </c>
      <c r="T175" s="5">
        <f>$E175*Datenbank!V176</f>
        <v>0</v>
      </c>
      <c r="U175" s="5">
        <f>$E175*Datenbank!W176</f>
        <v>0</v>
      </c>
      <c r="V175" s="5">
        <f>$E175*Datenbank!X176</f>
        <v>0</v>
      </c>
      <c r="W175"/>
      <c r="X175"/>
      <c r="Y175">
        <f>HOLDS!G182*HOLDS!$E182</f>
        <v>0</v>
      </c>
      <c r="Z175">
        <f>HOLDS!H182*HOLDS!$E182</f>
        <v>0</v>
      </c>
      <c r="AA175">
        <f>HOLDS!I182*HOLDS!$E182</f>
        <v>0</v>
      </c>
      <c r="AB175">
        <f>HOLDS!J182*HOLDS!$E182</f>
        <v>0</v>
      </c>
      <c r="AC175">
        <f>HOLDS!K182*HOLDS!$E182</f>
        <v>0</v>
      </c>
      <c r="AD175">
        <f>HOLDS!L182*HOLDS!$E182</f>
        <v>0</v>
      </c>
      <c r="AE175">
        <f>HOLDS!M182*HOLDS!$E182</f>
        <v>0</v>
      </c>
      <c r="AF175">
        <f>HOLDS!N182*HOLDS!$E182</f>
        <v>0</v>
      </c>
      <c r="AG175">
        <f>HOLDS!O182*HOLDS!$E182</f>
        <v>0</v>
      </c>
      <c r="AH175">
        <f>HOLDS!P182*HOLDS!$E182</f>
        <v>0</v>
      </c>
      <c r="AI175">
        <f>HOLDS!Q182*HOLDS!$E182</f>
        <v>0</v>
      </c>
      <c r="AJ175">
        <f>HOLDS!R182*HOLDS!$E182</f>
        <v>0</v>
      </c>
      <c r="AK175">
        <f>HOLDS!S182*HOLDS!$E182</f>
        <v>0</v>
      </c>
      <c r="AL175">
        <f>HOLDS!T182*HOLDS!$E182</f>
        <v>0</v>
      </c>
      <c r="AM175">
        <f>HOLDS!U182*HOLDS!$E182</f>
        <v>0</v>
      </c>
      <c r="AN175">
        <f>HOLDS!V182*HOLDS!$E182</f>
        <v>0</v>
      </c>
      <c r="AO175">
        <f>HOLDS!W182*HOLDS!$E182</f>
        <v>0</v>
      </c>
      <c r="AP175"/>
      <c r="AQ175"/>
      <c r="AR175">
        <f>SUM(HOLDS!G182:W182)*Datenbank!AA176</f>
        <v>0</v>
      </c>
      <c r="AS175">
        <f>SUM(HOLDS!G182:W182)*Datenbank!AC176</f>
        <v>0</v>
      </c>
      <c r="AT175"/>
      <c r="AU175"/>
      <c r="AV175">
        <f>SUM(HOLDS!G182:W182)*Datenbank!AF176</f>
        <v>0</v>
      </c>
    </row>
    <row r="176" spans="2:48" ht="19.5" thickBot="1" x14ac:dyDescent="0.35">
      <c r="B176" t="str">
        <f>PROPER(VLOOKUP(C176,Datenbank!B:AI,26,FALSE))</f>
        <v>10,71</v>
      </c>
      <c r="C176" s="55" t="s">
        <v>5</v>
      </c>
      <c r="D176" s="50" t="str">
        <f>PROPER(VLOOKUP(C176,Datenbank!B:C,2,FALSE))</f>
        <v>System 2</v>
      </c>
      <c r="E176" s="1">
        <f>SUM(HOLDS!G183:W183)</f>
        <v>0</v>
      </c>
      <c r="F176" s="5">
        <f>$E176*Datenbank!H177</f>
        <v>0</v>
      </c>
      <c r="G176" s="5">
        <f>$E176*Datenbank!I177</f>
        <v>0</v>
      </c>
      <c r="H176" s="5">
        <f>$E176*Datenbank!J177</f>
        <v>0</v>
      </c>
      <c r="I176" s="5">
        <f>$E176*Datenbank!K177</f>
        <v>0</v>
      </c>
      <c r="J176" s="5">
        <f>$E176*Datenbank!L177</f>
        <v>0</v>
      </c>
      <c r="K176" s="5">
        <f>$E176*Datenbank!M177</f>
        <v>0</v>
      </c>
      <c r="L176" s="5">
        <f>$E176*Datenbank!N177</f>
        <v>0</v>
      </c>
      <c r="M176" s="5">
        <f>$E176*Datenbank!O177</f>
        <v>0</v>
      </c>
      <c r="N176" s="5">
        <f>$E176*Datenbank!P177</f>
        <v>0</v>
      </c>
      <c r="O176" s="5">
        <f>$E176*Datenbank!Q177</f>
        <v>0</v>
      </c>
      <c r="P176" s="5">
        <f>$E176*Datenbank!R177</f>
        <v>0</v>
      </c>
      <c r="Q176" s="5">
        <f>$E176*Datenbank!S177</f>
        <v>0</v>
      </c>
      <c r="R176" s="5">
        <f>$E176*Datenbank!T177</f>
        <v>0</v>
      </c>
      <c r="S176" s="5">
        <f>$E176*Datenbank!U177</f>
        <v>0</v>
      </c>
      <c r="T176" s="5">
        <f>$E176*Datenbank!V177</f>
        <v>0</v>
      </c>
      <c r="U176" s="5">
        <f>$E176*Datenbank!W177</f>
        <v>0</v>
      </c>
      <c r="V176" s="5">
        <f>$E176*Datenbank!X177</f>
        <v>0</v>
      </c>
      <c r="Y176">
        <f>HOLDS!G183*HOLDS!$E183</f>
        <v>0</v>
      </c>
      <c r="Z176">
        <f>HOLDS!H183*HOLDS!$E183</f>
        <v>0</v>
      </c>
      <c r="AA176">
        <f>HOLDS!I183*HOLDS!$E183</f>
        <v>0</v>
      </c>
      <c r="AB176">
        <f>HOLDS!J183*HOLDS!$E183</f>
        <v>0</v>
      </c>
      <c r="AC176">
        <f>HOLDS!K183*HOLDS!$E183</f>
        <v>0</v>
      </c>
      <c r="AD176">
        <f>HOLDS!L183*HOLDS!$E183</f>
        <v>0</v>
      </c>
      <c r="AE176">
        <f>HOLDS!M183*HOLDS!$E183</f>
        <v>0</v>
      </c>
      <c r="AF176">
        <f>HOLDS!N183*HOLDS!$E183</f>
        <v>0</v>
      </c>
      <c r="AG176">
        <f>HOLDS!O183*HOLDS!$E183</f>
        <v>0</v>
      </c>
      <c r="AH176">
        <f>HOLDS!P183*HOLDS!$E183</f>
        <v>0</v>
      </c>
      <c r="AI176">
        <f>HOLDS!Q183*HOLDS!$E183</f>
        <v>0</v>
      </c>
      <c r="AJ176">
        <f>HOLDS!R183*HOLDS!$E183</f>
        <v>0</v>
      </c>
      <c r="AK176">
        <f>HOLDS!S183*HOLDS!$E183</f>
        <v>0</v>
      </c>
      <c r="AL176">
        <f>HOLDS!T183*HOLDS!$E183</f>
        <v>0</v>
      </c>
      <c r="AM176">
        <f>HOLDS!U183*HOLDS!$E183</f>
        <v>0</v>
      </c>
      <c r="AN176">
        <f>HOLDS!V183*HOLDS!$E183</f>
        <v>0</v>
      </c>
      <c r="AO176">
        <f>HOLDS!W183*HOLDS!$E183</f>
        <v>0</v>
      </c>
      <c r="AR176">
        <f>SUM(HOLDS!G183:W183)*Datenbank!AA177</f>
        <v>0</v>
      </c>
      <c r="AS176">
        <f>SUM(HOLDS!G183:W183)*Datenbank!AC177</f>
        <v>0</v>
      </c>
      <c r="AV176">
        <f>SUM(HOLDS!G183:W183)*Datenbank!AF177</f>
        <v>0</v>
      </c>
    </row>
    <row r="177" spans="2:48" ht="19.5" thickBot="1" x14ac:dyDescent="0.35">
      <c r="B177" t="str">
        <f>PROPER(VLOOKUP(C177,Datenbank!B:AI,26,FALSE))</f>
        <v>19,04</v>
      </c>
      <c r="C177" s="55" t="s">
        <v>53</v>
      </c>
      <c r="D177" s="50" t="str">
        <f>PROPER(VLOOKUP(C177,Datenbank!B:C,2,FALSE))</f>
        <v>System 3</v>
      </c>
      <c r="E177" s="1">
        <f>SUM(HOLDS!G184:W184)</f>
        <v>0</v>
      </c>
      <c r="F177" s="5">
        <f>$E177*Datenbank!H178</f>
        <v>0</v>
      </c>
      <c r="G177" s="5">
        <f>$E177*Datenbank!I178</f>
        <v>0</v>
      </c>
      <c r="H177" s="5">
        <f>$E177*Datenbank!J178</f>
        <v>0</v>
      </c>
      <c r="I177" s="5">
        <f>$E177*Datenbank!K178</f>
        <v>0</v>
      </c>
      <c r="J177" s="5">
        <f>$E177*Datenbank!L178</f>
        <v>0</v>
      </c>
      <c r="K177" s="5">
        <f>$E177*Datenbank!M178</f>
        <v>0</v>
      </c>
      <c r="L177" s="5">
        <f>$E177*Datenbank!N178</f>
        <v>0</v>
      </c>
      <c r="M177" s="5">
        <f>$E177*Datenbank!O178</f>
        <v>0</v>
      </c>
      <c r="N177" s="5">
        <f>$E177*Datenbank!P178</f>
        <v>0</v>
      </c>
      <c r="O177" s="5">
        <f>$E177*Datenbank!Q178</f>
        <v>0</v>
      </c>
      <c r="P177" s="5">
        <f>$E177*Datenbank!R178</f>
        <v>0</v>
      </c>
      <c r="Q177" s="5">
        <f>$E177*Datenbank!S178</f>
        <v>0</v>
      </c>
      <c r="R177" s="5">
        <f>$E177*Datenbank!T178</f>
        <v>0</v>
      </c>
      <c r="S177" s="5">
        <f>$E177*Datenbank!U178</f>
        <v>0</v>
      </c>
      <c r="T177" s="5">
        <f>$E177*Datenbank!V178</f>
        <v>0</v>
      </c>
      <c r="U177" s="5">
        <f>$E177*Datenbank!W178</f>
        <v>0</v>
      </c>
      <c r="V177" s="5">
        <f>$E177*Datenbank!X178</f>
        <v>0</v>
      </c>
      <c r="Y177">
        <f>HOLDS!G184*HOLDS!$E184</f>
        <v>0</v>
      </c>
      <c r="Z177">
        <f>HOLDS!H184*HOLDS!$E184</f>
        <v>0</v>
      </c>
      <c r="AA177">
        <f>HOLDS!I184*HOLDS!$E184</f>
        <v>0</v>
      </c>
      <c r="AB177">
        <f>HOLDS!J184*HOLDS!$E184</f>
        <v>0</v>
      </c>
      <c r="AC177">
        <f>HOLDS!K184*HOLDS!$E184</f>
        <v>0</v>
      </c>
      <c r="AD177">
        <f>HOLDS!L184*HOLDS!$E184</f>
        <v>0</v>
      </c>
      <c r="AE177">
        <f>HOLDS!M184*HOLDS!$E184</f>
        <v>0</v>
      </c>
      <c r="AF177">
        <f>HOLDS!N184*HOLDS!$E184</f>
        <v>0</v>
      </c>
      <c r="AG177">
        <f>HOLDS!O184*HOLDS!$E184</f>
        <v>0</v>
      </c>
      <c r="AH177">
        <f>HOLDS!P184*HOLDS!$E184</f>
        <v>0</v>
      </c>
      <c r="AI177">
        <f>HOLDS!Q184*HOLDS!$E184</f>
        <v>0</v>
      </c>
      <c r="AJ177">
        <f>HOLDS!R184*HOLDS!$E184</f>
        <v>0</v>
      </c>
      <c r="AK177">
        <f>HOLDS!S184*HOLDS!$E184</f>
        <v>0</v>
      </c>
      <c r="AL177">
        <f>HOLDS!T184*HOLDS!$E184</f>
        <v>0</v>
      </c>
      <c r="AM177">
        <f>HOLDS!U184*HOLDS!$E184</f>
        <v>0</v>
      </c>
      <c r="AN177">
        <f>HOLDS!V184*HOLDS!$E184</f>
        <v>0</v>
      </c>
      <c r="AO177">
        <f>HOLDS!W184*HOLDS!$E184</f>
        <v>0</v>
      </c>
      <c r="AR177">
        <f>SUM(HOLDS!G184:W184)*Datenbank!AA178</f>
        <v>0</v>
      </c>
      <c r="AS177">
        <f>SUM(HOLDS!G184:W184)*Datenbank!AC178</f>
        <v>0</v>
      </c>
      <c r="AV177">
        <f>SUM(HOLDS!G184:W184)*Datenbank!AF178</f>
        <v>0</v>
      </c>
    </row>
    <row r="178" spans="2:48" ht="19.5" thickBot="1" x14ac:dyDescent="0.35">
      <c r="B178" t="str">
        <f>PROPER(VLOOKUP(C178,Datenbank!B:AI,26,FALSE))</f>
        <v>13,09</v>
      </c>
      <c r="C178" s="55" t="s">
        <v>54</v>
      </c>
      <c r="D178" s="50" t="str">
        <f>PROPER(VLOOKUP(C178,Datenbank!B:C,2,FALSE))</f>
        <v>System 4</v>
      </c>
      <c r="E178" s="1">
        <f>SUM(HOLDS!G185:W185)</f>
        <v>0</v>
      </c>
      <c r="F178" s="5">
        <f>$E178*Datenbank!H179</f>
        <v>0</v>
      </c>
      <c r="G178" s="5">
        <f>$E178*Datenbank!I179</f>
        <v>0</v>
      </c>
      <c r="H178" s="5">
        <f>$E178*Datenbank!J179</f>
        <v>0</v>
      </c>
      <c r="I178" s="5">
        <f>$E178*Datenbank!K179</f>
        <v>0</v>
      </c>
      <c r="J178" s="5">
        <f>$E178*Datenbank!L179</f>
        <v>0</v>
      </c>
      <c r="K178" s="5">
        <f>$E178*Datenbank!M179</f>
        <v>0</v>
      </c>
      <c r="L178" s="5">
        <f>$E178*Datenbank!N179</f>
        <v>0</v>
      </c>
      <c r="M178" s="5">
        <f>$E178*Datenbank!O179</f>
        <v>0</v>
      </c>
      <c r="N178" s="5">
        <f>$E178*Datenbank!P179</f>
        <v>0</v>
      </c>
      <c r="O178" s="5">
        <f>$E178*Datenbank!Q179</f>
        <v>0</v>
      </c>
      <c r="P178" s="5">
        <f>$E178*Datenbank!R179</f>
        <v>0</v>
      </c>
      <c r="Q178" s="5">
        <f>$E178*Datenbank!S179</f>
        <v>0</v>
      </c>
      <c r="R178" s="5">
        <f>$E178*Datenbank!T179</f>
        <v>0</v>
      </c>
      <c r="S178" s="5">
        <f>$E178*Datenbank!U179</f>
        <v>0</v>
      </c>
      <c r="T178" s="5">
        <f>$E178*Datenbank!V179</f>
        <v>0</v>
      </c>
      <c r="U178" s="5">
        <f>$E178*Datenbank!W179</f>
        <v>0</v>
      </c>
      <c r="V178" s="5">
        <f>$E178*Datenbank!X179</f>
        <v>0</v>
      </c>
      <c r="Y178">
        <f>HOLDS!G185*HOLDS!$E185</f>
        <v>0</v>
      </c>
      <c r="Z178">
        <f>HOLDS!H185*HOLDS!$E185</f>
        <v>0</v>
      </c>
      <c r="AA178">
        <f>HOLDS!I185*HOLDS!$E185</f>
        <v>0</v>
      </c>
      <c r="AB178">
        <f>HOLDS!J185*HOLDS!$E185</f>
        <v>0</v>
      </c>
      <c r="AC178">
        <f>HOLDS!K185*HOLDS!$E185</f>
        <v>0</v>
      </c>
      <c r="AD178">
        <f>HOLDS!L185*HOLDS!$E185</f>
        <v>0</v>
      </c>
      <c r="AE178">
        <f>HOLDS!M185*HOLDS!$E185</f>
        <v>0</v>
      </c>
      <c r="AF178">
        <f>HOLDS!N185*HOLDS!$E185</f>
        <v>0</v>
      </c>
      <c r="AG178">
        <f>HOLDS!O185*HOLDS!$E185</f>
        <v>0</v>
      </c>
      <c r="AH178">
        <f>HOLDS!P185*HOLDS!$E185</f>
        <v>0</v>
      </c>
      <c r="AI178">
        <f>HOLDS!Q185*HOLDS!$E185</f>
        <v>0</v>
      </c>
      <c r="AJ178">
        <f>HOLDS!R185*HOLDS!$E185</f>
        <v>0</v>
      </c>
      <c r="AK178">
        <f>HOLDS!S185*HOLDS!$E185</f>
        <v>0</v>
      </c>
      <c r="AL178">
        <f>HOLDS!T185*HOLDS!$E185</f>
        <v>0</v>
      </c>
      <c r="AM178">
        <f>HOLDS!U185*HOLDS!$E185</f>
        <v>0</v>
      </c>
      <c r="AN178">
        <f>HOLDS!V185*HOLDS!$E185</f>
        <v>0</v>
      </c>
      <c r="AO178">
        <f>HOLDS!W185*HOLDS!$E185</f>
        <v>0</v>
      </c>
      <c r="AR178">
        <f>SUM(HOLDS!G185:W185)*Datenbank!AA179</f>
        <v>0</v>
      </c>
      <c r="AS178">
        <f>SUM(HOLDS!G185:W185)*Datenbank!AC179</f>
        <v>0</v>
      </c>
      <c r="AV178">
        <f>SUM(HOLDS!G185:W185)*Datenbank!AF179</f>
        <v>0</v>
      </c>
    </row>
    <row r="179" spans="2:48" ht="19.5" thickBot="1" x14ac:dyDescent="0.35">
      <c r="B179" t="str">
        <f>PROPER(VLOOKUP(C179,Datenbank!B:AI,26,FALSE))</f>
        <v>9,52</v>
      </c>
      <c r="C179" s="55" t="s">
        <v>55</v>
      </c>
      <c r="D179" s="50" t="str">
        <f>PROPER(VLOOKUP(C179,Datenbank!B:C,2,FALSE))</f>
        <v>System 5</v>
      </c>
      <c r="E179" s="1">
        <f>SUM(HOLDS!G186:W186)</f>
        <v>0</v>
      </c>
      <c r="F179" s="5">
        <f>$E179*Datenbank!H180</f>
        <v>0</v>
      </c>
      <c r="G179" s="5">
        <f>$E179*Datenbank!I180</f>
        <v>0</v>
      </c>
      <c r="H179" s="5">
        <f>$E179*Datenbank!J180</f>
        <v>0</v>
      </c>
      <c r="I179" s="5">
        <f>$E179*Datenbank!K180</f>
        <v>0</v>
      </c>
      <c r="J179" s="5">
        <f>$E179*Datenbank!L180</f>
        <v>0</v>
      </c>
      <c r="K179" s="5">
        <f>$E179*Datenbank!M180</f>
        <v>0</v>
      </c>
      <c r="L179" s="5">
        <f>$E179*Datenbank!N180</f>
        <v>0</v>
      </c>
      <c r="M179" s="5">
        <f>$E179*Datenbank!O180</f>
        <v>0</v>
      </c>
      <c r="N179" s="5">
        <f>$E179*Datenbank!P180</f>
        <v>0</v>
      </c>
      <c r="O179" s="5">
        <f>$E179*Datenbank!Q180</f>
        <v>0</v>
      </c>
      <c r="P179" s="5">
        <f>$E179*Datenbank!R180</f>
        <v>0</v>
      </c>
      <c r="Q179" s="5">
        <f>$E179*Datenbank!S180</f>
        <v>0</v>
      </c>
      <c r="R179" s="5">
        <f>$E179*Datenbank!T180</f>
        <v>0</v>
      </c>
      <c r="S179" s="5">
        <f>$E179*Datenbank!U180</f>
        <v>0</v>
      </c>
      <c r="T179" s="5">
        <f>$E179*Datenbank!V180</f>
        <v>0</v>
      </c>
      <c r="U179" s="5">
        <f>$E179*Datenbank!W180</f>
        <v>0</v>
      </c>
      <c r="V179" s="5">
        <f>$E179*Datenbank!X180</f>
        <v>0</v>
      </c>
      <c r="Y179">
        <f>HOLDS!G186*HOLDS!$E186</f>
        <v>0</v>
      </c>
      <c r="Z179">
        <f>HOLDS!H186*HOLDS!$E186</f>
        <v>0</v>
      </c>
      <c r="AA179">
        <f>HOLDS!I186*HOLDS!$E186</f>
        <v>0</v>
      </c>
      <c r="AB179">
        <f>HOLDS!J186*HOLDS!$E186</f>
        <v>0</v>
      </c>
      <c r="AC179">
        <f>HOLDS!K186*HOLDS!$E186</f>
        <v>0</v>
      </c>
      <c r="AD179">
        <f>HOLDS!L186*HOLDS!$E186</f>
        <v>0</v>
      </c>
      <c r="AE179">
        <f>HOLDS!M186*HOLDS!$E186</f>
        <v>0</v>
      </c>
      <c r="AF179">
        <f>HOLDS!N186*HOLDS!$E186</f>
        <v>0</v>
      </c>
      <c r="AG179">
        <f>HOLDS!O186*HOLDS!$E186</f>
        <v>0</v>
      </c>
      <c r="AH179">
        <f>HOLDS!P186*HOLDS!$E186</f>
        <v>0</v>
      </c>
      <c r="AI179">
        <f>HOLDS!Q186*HOLDS!$E186</f>
        <v>0</v>
      </c>
      <c r="AJ179">
        <f>HOLDS!R186*HOLDS!$E186</f>
        <v>0</v>
      </c>
      <c r="AK179">
        <f>HOLDS!S186*HOLDS!$E186</f>
        <v>0</v>
      </c>
      <c r="AL179">
        <f>HOLDS!T186*HOLDS!$E186</f>
        <v>0</v>
      </c>
      <c r="AM179">
        <f>HOLDS!U186*HOLDS!$E186</f>
        <v>0</v>
      </c>
      <c r="AN179">
        <f>HOLDS!V186*HOLDS!$E186</f>
        <v>0</v>
      </c>
      <c r="AO179">
        <f>HOLDS!W186*HOLDS!$E186</f>
        <v>0</v>
      </c>
      <c r="AR179">
        <f>SUM(HOLDS!G186:W186)*Datenbank!AA180</f>
        <v>0</v>
      </c>
      <c r="AS179">
        <f>SUM(HOLDS!G186:W186)*Datenbank!AC180</f>
        <v>0</v>
      </c>
      <c r="AV179">
        <f>SUM(HOLDS!G186:W186)*Datenbank!AF180</f>
        <v>0</v>
      </c>
    </row>
    <row r="180" spans="2:48" ht="19.5" thickBot="1" x14ac:dyDescent="0.35">
      <c r="B180" t="str">
        <f>PROPER(VLOOKUP(C180,Datenbank!B:AI,26,FALSE))</f>
        <v>10,71</v>
      </c>
      <c r="C180" s="55" t="s">
        <v>56</v>
      </c>
      <c r="D180" s="50" t="str">
        <f>PROPER(VLOOKUP(C180,Datenbank!B:C,2,FALSE))</f>
        <v>System 6</v>
      </c>
      <c r="E180" s="1">
        <f>SUM(HOLDS!G187:W187)</f>
        <v>0</v>
      </c>
      <c r="F180" s="5">
        <f>$E180*Datenbank!H181</f>
        <v>0</v>
      </c>
      <c r="G180" s="5">
        <f>$E180*Datenbank!I181</f>
        <v>0</v>
      </c>
      <c r="H180" s="5">
        <f>$E180*Datenbank!J181</f>
        <v>0</v>
      </c>
      <c r="I180" s="5">
        <f>$E180*Datenbank!K181</f>
        <v>0</v>
      </c>
      <c r="J180" s="5">
        <f>$E180*Datenbank!L181</f>
        <v>0</v>
      </c>
      <c r="K180" s="5">
        <f>$E180*Datenbank!M181</f>
        <v>0</v>
      </c>
      <c r="L180" s="5">
        <f>$E180*Datenbank!N181</f>
        <v>0</v>
      </c>
      <c r="M180" s="5">
        <f>$E180*Datenbank!O181</f>
        <v>0</v>
      </c>
      <c r="N180" s="5">
        <f>$E180*Datenbank!P181</f>
        <v>0</v>
      </c>
      <c r="O180" s="5">
        <f>$E180*Datenbank!Q181</f>
        <v>0</v>
      </c>
      <c r="P180" s="5">
        <f>$E180*Datenbank!R181</f>
        <v>0</v>
      </c>
      <c r="Q180" s="5">
        <f>$E180*Datenbank!S181</f>
        <v>0</v>
      </c>
      <c r="R180" s="5">
        <f>$E180*Datenbank!T181</f>
        <v>0</v>
      </c>
      <c r="S180" s="5">
        <f>$E180*Datenbank!U181</f>
        <v>0</v>
      </c>
      <c r="T180" s="5">
        <f>$E180*Datenbank!V181</f>
        <v>0</v>
      </c>
      <c r="U180" s="5">
        <f>$E180*Datenbank!W181</f>
        <v>0</v>
      </c>
      <c r="V180" s="5">
        <f>$E180*Datenbank!X181</f>
        <v>0</v>
      </c>
      <c r="Y180">
        <f>HOLDS!G187*HOLDS!$E187</f>
        <v>0</v>
      </c>
      <c r="Z180">
        <f>HOLDS!H187*HOLDS!$E187</f>
        <v>0</v>
      </c>
      <c r="AA180">
        <f>HOLDS!I187*HOLDS!$E187</f>
        <v>0</v>
      </c>
      <c r="AB180">
        <f>HOLDS!J187*HOLDS!$E187</f>
        <v>0</v>
      </c>
      <c r="AC180">
        <f>HOLDS!K187*HOLDS!$E187</f>
        <v>0</v>
      </c>
      <c r="AD180">
        <f>HOLDS!L187*HOLDS!$E187</f>
        <v>0</v>
      </c>
      <c r="AE180">
        <f>HOLDS!M187*HOLDS!$E187</f>
        <v>0</v>
      </c>
      <c r="AF180">
        <f>HOLDS!N187*HOLDS!$E187</f>
        <v>0</v>
      </c>
      <c r="AG180">
        <f>HOLDS!O187*HOLDS!$E187</f>
        <v>0</v>
      </c>
      <c r="AH180">
        <f>HOLDS!P187*HOLDS!$E187</f>
        <v>0</v>
      </c>
      <c r="AI180">
        <f>HOLDS!Q187*HOLDS!$E187</f>
        <v>0</v>
      </c>
      <c r="AJ180">
        <f>HOLDS!R187*HOLDS!$E187</f>
        <v>0</v>
      </c>
      <c r="AK180">
        <f>HOLDS!S187*HOLDS!$E187</f>
        <v>0</v>
      </c>
      <c r="AL180">
        <f>HOLDS!T187*HOLDS!$E187</f>
        <v>0</v>
      </c>
      <c r="AM180">
        <f>HOLDS!U187*HOLDS!$E187</f>
        <v>0</v>
      </c>
      <c r="AN180">
        <f>HOLDS!V187*HOLDS!$E187</f>
        <v>0</v>
      </c>
      <c r="AO180">
        <f>HOLDS!W187*HOLDS!$E187</f>
        <v>0</v>
      </c>
      <c r="AR180">
        <f>SUM(HOLDS!G187:W187)*Datenbank!AA181</f>
        <v>0</v>
      </c>
      <c r="AS180">
        <f>SUM(HOLDS!G187:W187)*Datenbank!AC181</f>
        <v>0</v>
      </c>
      <c r="AV180">
        <f>SUM(HOLDS!G187:W187)*Datenbank!AF181</f>
        <v>0</v>
      </c>
    </row>
    <row r="181" spans="2:48" ht="19.5" thickBot="1" x14ac:dyDescent="0.35">
      <c r="B181" t="str">
        <f>PROPER(VLOOKUP(C181,Datenbank!B:AI,26,FALSE))</f>
        <v>7,14</v>
      </c>
      <c r="C181" s="55" t="s">
        <v>57</v>
      </c>
      <c r="D181" s="50" t="str">
        <f>PROPER(VLOOKUP(C181,Datenbank!B:C,2,FALSE))</f>
        <v>System 7</v>
      </c>
      <c r="E181" s="1">
        <f>SUM(HOLDS!G188:W188)</f>
        <v>0</v>
      </c>
      <c r="F181" s="5">
        <f>$E181*Datenbank!H182</f>
        <v>0</v>
      </c>
      <c r="G181" s="5">
        <f>$E181*Datenbank!I182</f>
        <v>0</v>
      </c>
      <c r="H181" s="5">
        <f>$E181*Datenbank!J182</f>
        <v>0</v>
      </c>
      <c r="I181" s="5">
        <f>$E181*Datenbank!K182</f>
        <v>0</v>
      </c>
      <c r="J181" s="5">
        <f>$E181*Datenbank!L182</f>
        <v>0</v>
      </c>
      <c r="K181" s="5">
        <f>$E181*Datenbank!M182</f>
        <v>0</v>
      </c>
      <c r="L181" s="5">
        <f>$E181*Datenbank!N182</f>
        <v>0</v>
      </c>
      <c r="M181" s="5">
        <f>$E181*Datenbank!O182</f>
        <v>0</v>
      </c>
      <c r="N181" s="5">
        <f>$E181*Datenbank!P182</f>
        <v>0</v>
      </c>
      <c r="O181" s="5">
        <f>$E181*Datenbank!Q182</f>
        <v>0</v>
      </c>
      <c r="P181" s="5">
        <f>$E181*Datenbank!R182</f>
        <v>0</v>
      </c>
      <c r="Q181" s="5">
        <f>$E181*Datenbank!S182</f>
        <v>0</v>
      </c>
      <c r="R181" s="5">
        <f>$E181*Datenbank!T182</f>
        <v>0</v>
      </c>
      <c r="S181" s="5">
        <f>$E181*Datenbank!U182</f>
        <v>0</v>
      </c>
      <c r="T181" s="5">
        <f>$E181*Datenbank!V182</f>
        <v>0</v>
      </c>
      <c r="U181" s="5">
        <f>$E181*Datenbank!W182</f>
        <v>0</v>
      </c>
      <c r="V181" s="5">
        <f>$E181*Datenbank!X182</f>
        <v>0</v>
      </c>
      <c r="Y181">
        <f>HOLDS!G188*HOLDS!$E188</f>
        <v>0</v>
      </c>
      <c r="Z181">
        <f>HOLDS!H188*HOLDS!$E188</f>
        <v>0</v>
      </c>
      <c r="AA181">
        <f>HOLDS!I188*HOLDS!$E188</f>
        <v>0</v>
      </c>
      <c r="AB181">
        <f>HOLDS!J188*HOLDS!$E188</f>
        <v>0</v>
      </c>
      <c r="AC181">
        <f>HOLDS!K188*HOLDS!$E188</f>
        <v>0</v>
      </c>
      <c r="AD181">
        <f>HOLDS!L188*HOLDS!$E188</f>
        <v>0</v>
      </c>
      <c r="AE181">
        <f>HOLDS!M188*HOLDS!$E188</f>
        <v>0</v>
      </c>
      <c r="AF181">
        <f>HOLDS!N188*HOLDS!$E188</f>
        <v>0</v>
      </c>
      <c r="AG181">
        <f>HOLDS!O188*HOLDS!$E188</f>
        <v>0</v>
      </c>
      <c r="AH181">
        <f>HOLDS!P188*HOLDS!$E188</f>
        <v>0</v>
      </c>
      <c r="AI181">
        <f>HOLDS!Q188*HOLDS!$E188</f>
        <v>0</v>
      </c>
      <c r="AJ181">
        <f>HOLDS!R188*HOLDS!$E188</f>
        <v>0</v>
      </c>
      <c r="AK181">
        <f>HOLDS!S188*HOLDS!$E188</f>
        <v>0</v>
      </c>
      <c r="AL181">
        <f>HOLDS!T188*HOLDS!$E188</f>
        <v>0</v>
      </c>
      <c r="AM181">
        <f>HOLDS!U188*HOLDS!$E188</f>
        <v>0</v>
      </c>
      <c r="AN181">
        <f>HOLDS!V188*HOLDS!$E188</f>
        <v>0</v>
      </c>
      <c r="AO181">
        <f>HOLDS!W188*HOLDS!$E188</f>
        <v>0</v>
      </c>
      <c r="AR181">
        <f>SUM(HOLDS!G188:W188)*Datenbank!AA182</f>
        <v>0</v>
      </c>
      <c r="AS181">
        <f>SUM(HOLDS!G188:W188)*Datenbank!AC182</f>
        <v>0</v>
      </c>
      <c r="AV181">
        <f>SUM(HOLDS!G188:W188)*Datenbank!AF182</f>
        <v>0</v>
      </c>
    </row>
    <row r="182" spans="2:48" ht="19.5" thickBot="1" x14ac:dyDescent="0.35">
      <c r="B182" t="str">
        <f>PROPER(VLOOKUP(C182,Datenbank!B:AI,26,FALSE))</f>
        <v>24,99</v>
      </c>
      <c r="C182" s="55" t="s">
        <v>58</v>
      </c>
      <c r="D182" s="50" t="str">
        <f>PROPER(VLOOKUP(C182,Datenbank!B:C,2,FALSE))</f>
        <v>System 8</v>
      </c>
      <c r="E182" s="1">
        <f>SUM(HOLDS!G189:W189)</f>
        <v>0</v>
      </c>
      <c r="F182" s="5">
        <f>$E182*Datenbank!H183</f>
        <v>0</v>
      </c>
      <c r="G182" s="5">
        <f>$E182*Datenbank!I183</f>
        <v>0</v>
      </c>
      <c r="H182" s="5">
        <f>$E182*Datenbank!J183</f>
        <v>0</v>
      </c>
      <c r="I182" s="5">
        <f>$E182*Datenbank!K183</f>
        <v>0</v>
      </c>
      <c r="J182" s="5">
        <f>$E182*Datenbank!L183</f>
        <v>0</v>
      </c>
      <c r="K182" s="5">
        <f>$E182*Datenbank!M183</f>
        <v>0</v>
      </c>
      <c r="L182" s="5">
        <f>$E182*Datenbank!N183</f>
        <v>0</v>
      </c>
      <c r="M182" s="5">
        <f>$E182*Datenbank!O183</f>
        <v>0</v>
      </c>
      <c r="N182" s="5">
        <f>$E182*Datenbank!P183</f>
        <v>0</v>
      </c>
      <c r="O182" s="5">
        <f>$E182*Datenbank!Q183</f>
        <v>0</v>
      </c>
      <c r="P182" s="5">
        <f>$E182*Datenbank!R183</f>
        <v>0</v>
      </c>
      <c r="Q182" s="5">
        <f>$E182*Datenbank!S183</f>
        <v>0</v>
      </c>
      <c r="R182" s="5">
        <f>$E182*Datenbank!T183</f>
        <v>0</v>
      </c>
      <c r="S182" s="5">
        <f>$E182*Datenbank!U183</f>
        <v>0</v>
      </c>
      <c r="T182" s="5">
        <f>$E182*Datenbank!V183</f>
        <v>0</v>
      </c>
      <c r="U182" s="5">
        <f>$E182*Datenbank!W183</f>
        <v>0</v>
      </c>
      <c r="V182" s="5">
        <f>$E182*Datenbank!X183</f>
        <v>0</v>
      </c>
      <c r="Y182">
        <f>HOLDS!G189*HOLDS!$E189</f>
        <v>0</v>
      </c>
      <c r="Z182">
        <f>HOLDS!H189*HOLDS!$E189</f>
        <v>0</v>
      </c>
      <c r="AA182">
        <f>HOLDS!I189*HOLDS!$E189</f>
        <v>0</v>
      </c>
      <c r="AB182">
        <f>HOLDS!J189*HOLDS!$E189</f>
        <v>0</v>
      </c>
      <c r="AC182">
        <f>HOLDS!K189*HOLDS!$E189</f>
        <v>0</v>
      </c>
      <c r="AD182">
        <f>HOLDS!L189*HOLDS!$E189</f>
        <v>0</v>
      </c>
      <c r="AE182">
        <f>HOLDS!M189*HOLDS!$E189</f>
        <v>0</v>
      </c>
      <c r="AF182">
        <f>HOLDS!N189*HOLDS!$E189</f>
        <v>0</v>
      </c>
      <c r="AG182">
        <f>HOLDS!O189*HOLDS!$E189</f>
        <v>0</v>
      </c>
      <c r="AH182">
        <f>HOLDS!P189*HOLDS!$E189</f>
        <v>0</v>
      </c>
      <c r="AI182">
        <f>HOLDS!Q189*HOLDS!$E189</f>
        <v>0</v>
      </c>
      <c r="AJ182">
        <f>HOLDS!R189*HOLDS!$E189</f>
        <v>0</v>
      </c>
      <c r="AK182">
        <f>HOLDS!S189*HOLDS!$E189</f>
        <v>0</v>
      </c>
      <c r="AL182">
        <f>HOLDS!T189*HOLDS!$E189</f>
        <v>0</v>
      </c>
      <c r="AM182">
        <f>HOLDS!U189*HOLDS!$E189</f>
        <v>0</v>
      </c>
      <c r="AN182">
        <f>HOLDS!V189*HOLDS!$E189</f>
        <v>0</v>
      </c>
      <c r="AO182">
        <f>HOLDS!W189*HOLDS!$E189</f>
        <v>0</v>
      </c>
      <c r="AR182">
        <f>SUM(HOLDS!G189:W189)*Datenbank!AA183</f>
        <v>0</v>
      </c>
      <c r="AS182">
        <f>SUM(HOLDS!G189:W189)*Datenbank!AC183</f>
        <v>0</v>
      </c>
      <c r="AV182">
        <f>SUM(HOLDS!G189:W189)*Datenbank!AF183</f>
        <v>0</v>
      </c>
    </row>
    <row r="183" spans="2:48" ht="19.5" thickBot="1" x14ac:dyDescent="0.35">
      <c r="B183" t="str">
        <f>PROPER(VLOOKUP(C183,Datenbank!B:AI,26,FALSE))</f>
        <v>17,85</v>
      </c>
      <c r="C183" s="55" t="s">
        <v>59</v>
      </c>
      <c r="D183" s="50" t="str">
        <f>PROPER(VLOOKUP(C183,Datenbank!B:C,2,FALSE))</f>
        <v>System 9</v>
      </c>
      <c r="E183" s="1">
        <f>SUM(HOLDS!G190:W190)</f>
        <v>0</v>
      </c>
      <c r="F183" s="5">
        <f>$E183*Datenbank!H184</f>
        <v>0</v>
      </c>
      <c r="G183" s="5">
        <f>$E183*Datenbank!I184</f>
        <v>0</v>
      </c>
      <c r="H183" s="5">
        <f>$E183*Datenbank!J184</f>
        <v>0</v>
      </c>
      <c r="I183" s="5">
        <f>$E183*Datenbank!K184</f>
        <v>0</v>
      </c>
      <c r="J183" s="5">
        <f>$E183*Datenbank!L184</f>
        <v>0</v>
      </c>
      <c r="K183" s="5">
        <f>$E183*Datenbank!M184</f>
        <v>0</v>
      </c>
      <c r="L183" s="5">
        <f>$E183*Datenbank!N184</f>
        <v>0</v>
      </c>
      <c r="M183" s="5">
        <f>$E183*Datenbank!O184</f>
        <v>0</v>
      </c>
      <c r="N183" s="5">
        <f>$E183*Datenbank!P184</f>
        <v>0</v>
      </c>
      <c r="O183" s="5">
        <f>$E183*Datenbank!Q184</f>
        <v>0</v>
      </c>
      <c r="P183" s="5">
        <f>$E183*Datenbank!R184</f>
        <v>0</v>
      </c>
      <c r="Q183" s="5">
        <f>$E183*Datenbank!S184</f>
        <v>0</v>
      </c>
      <c r="R183" s="5">
        <f>$E183*Datenbank!T184</f>
        <v>0</v>
      </c>
      <c r="S183" s="5">
        <f>$E183*Datenbank!U184</f>
        <v>0</v>
      </c>
      <c r="T183" s="5">
        <f>$E183*Datenbank!V184</f>
        <v>0</v>
      </c>
      <c r="U183" s="5">
        <f>$E183*Datenbank!W184</f>
        <v>0</v>
      </c>
      <c r="V183" s="5">
        <f>$E183*Datenbank!X184</f>
        <v>0</v>
      </c>
      <c r="Y183">
        <f>HOLDS!G190*HOLDS!$E190</f>
        <v>0</v>
      </c>
      <c r="Z183">
        <f>HOLDS!H190*HOLDS!$E190</f>
        <v>0</v>
      </c>
      <c r="AA183">
        <f>HOLDS!I190*HOLDS!$E190</f>
        <v>0</v>
      </c>
      <c r="AB183">
        <f>HOLDS!J190*HOLDS!$E190</f>
        <v>0</v>
      </c>
      <c r="AC183">
        <f>HOLDS!K190*HOLDS!$E190</f>
        <v>0</v>
      </c>
      <c r="AD183">
        <f>HOLDS!L190*HOLDS!$E190</f>
        <v>0</v>
      </c>
      <c r="AE183">
        <f>HOLDS!M190*HOLDS!$E190</f>
        <v>0</v>
      </c>
      <c r="AF183">
        <f>HOLDS!N190*HOLDS!$E190</f>
        <v>0</v>
      </c>
      <c r="AG183">
        <f>HOLDS!O190*HOLDS!$E190</f>
        <v>0</v>
      </c>
      <c r="AH183">
        <f>HOLDS!P190*HOLDS!$E190</f>
        <v>0</v>
      </c>
      <c r="AI183">
        <f>HOLDS!Q190*HOLDS!$E190</f>
        <v>0</v>
      </c>
      <c r="AJ183">
        <f>HOLDS!R190*HOLDS!$E190</f>
        <v>0</v>
      </c>
      <c r="AK183">
        <f>HOLDS!S190*HOLDS!$E190</f>
        <v>0</v>
      </c>
      <c r="AL183">
        <f>HOLDS!T190*HOLDS!$E190</f>
        <v>0</v>
      </c>
      <c r="AM183">
        <f>HOLDS!U190*HOLDS!$E190</f>
        <v>0</v>
      </c>
      <c r="AN183">
        <f>HOLDS!V190*HOLDS!$E190</f>
        <v>0</v>
      </c>
      <c r="AO183">
        <f>HOLDS!W190*HOLDS!$E190</f>
        <v>0</v>
      </c>
      <c r="AR183">
        <f>SUM(HOLDS!G190:W190)*Datenbank!AA184</f>
        <v>0</v>
      </c>
      <c r="AS183">
        <f>SUM(HOLDS!G190:W190)*Datenbank!AC184</f>
        <v>0</v>
      </c>
      <c r="AV183">
        <f>SUM(HOLDS!G190:W190)*Datenbank!AF184</f>
        <v>0</v>
      </c>
    </row>
    <row r="184" spans="2:48" ht="19.5" thickBot="1" x14ac:dyDescent="0.35">
      <c r="B184" t="str">
        <f>PROPER(VLOOKUP(C184,Datenbank!B:AI,26,FALSE))</f>
        <v>13,09</v>
      </c>
      <c r="C184" s="60" t="s">
        <v>355</v>
      </c>
      <c r="D184" s="50" t="str">
        <f>PROPER(VLOOKUP(C184,Datenbank!B:C,2,FALSE))</f>
        <v>Down Climb Mini</v>
      </c>
      <c r="E184" s="1">
        <f>SUM(HOLDS!G191:W191)</f>
        <v>0</v>
      </c>
      <c r="F184" s="5">
        <f>$E184*Datenbank!H185</f>
        <v>0</v>
      </c>
      <c r="G184" s="5">
        <f>$E184*Datenbank!I185</f>
        <v>0</v>
      </c>
      <c r="H184" s="5">
        <f>$E184*Datenbank!J185</f>
        <v>0</v>
      </c>
      <c r="I184" s="5">
        <f>$E184*Datenbank!K185</f>
        <v>0</v>
      </c>
      <c r="J184" s="5">
        <f>$E184*Datenbank!L185</f>
        <v>0</v>
      </c>
      <c r="K184" s="5">
        <f>$E184*Datenbank!M185</f>
        <v>0</v>
      </c>
      <c r="L184" s="5">
        <f>$E184*Datenbank!N185</f>
        <v>0</v>
      </c>
      <c r="M184" s="5">
        <f>$E184*Datenbank!O185</f>
        <v>0</v>
      </c>
      <c r="N184" s="5">
        <f>$E184*Datenbank!P185</f>
        <v>0</v>
      </c>
      <c r="O184" s="5">
        <f>$E184*Datenbank!Q185</f>
        <v>0</v>
      </c>
      <c r="P184" s="5">
        <f>$E184*Datenbank!R185</f>
        <v>0</v>
      </c>
      <c r="Q184" s="5">
        <f>$E184*Datenbank!S185</f>
        <v>0</v>
      </c>
      <c r="R184" s="5">
        <f>$E184*Datenbank!T185</f>
        <v>0</v>
      </c>
      <c r="S184" s="5">
        <f>$E184*Datenbank!U185</f>
        <v>0</v>
      </c>
      <c r="T184" s="5">
        <f>$E184*Datenbank!V185</f>
        <v>0</v>
      </c>
      <c r="U184" s="5">
        <f>$E184*Datenbank!W185</f>
        <v>0</v>
      </c>
      <c r="V184" s="5">
        <f>$E184*Datenbank!X185</f>
        <v>0</v>
      </c>
      <c r="Y184">
        <f>HOLDS!G191*HOLDS!$E191</f>
        <v>0</v>
      </c>
      <c r="Z184">
        <f>HOLDS!H191*HOLDS!$E191</f>
        <v>0</v>
      </c>
      <c r="AA184">
        <f>HOLDS!I191*HOLDS!$E191</f>
        <v>0</v>
      </c>
      <c r="AB184">
        <f>HOLDS!J191*HOLDS!$E191</f>
        <v>0</v>
      </c>
      <c r="AC184">
        <f>HOLDS!K191*HOLDS!$E191</f>
        <v>0</v>
      </c>
      <c r="AD184">
        <f>HOLDS!L191*HOLDS!$E191</f>
        <v>0</v>
      </c>
      <c r="AE184">
        <f>HOLDS!M191*HOLDS!$E191</f>
        <v>0</v>
      </c>
      <c r="AF184">
        <f>HOLDS!N191*HOLDS!$E191</f>
        <v>0</v>
      </c>
      <c r="AG184">
        <f>HOLDS!O191*HOLDS!$E191</f>
        <v>0</v>
      </c>
      <c r="AH184">
        <f>HOLDS!P191*HOLDS!$E191</f>
        <v>0</v>
      </c>
      <c r="AI184">
        <f>HOLDS!Q191*HOLDS!$E191</f>
        <v>0</v>
      </c>
      <c r="AJ184">
        <f>HOLDS!R191*HOLDS!$E191</f>
        <v>0</v>
      </c>
      <c r="AK184">
        <f>HOLDS!S191*HOLDS!$E191</f>
        <v>0</v>
      </c>
      <c r="AL184">
        <f>HOLDS!T191*HOLDS!$E191</f>
        <v>0</v>
      </c>
      <c r="AM184">
        <f>HOLDS!U191*HOLDS!$E191</f>
        <v>0</v>
      </c>
      <c r="AN184">
        <f>HOLDS!V191*HOLDS!$E191</f>
        <v>0</v>
      </c>
      <c r="AO184">
        <f>HOLDS!W191*HOLDS!$E191</f>
        <v>0</v>
      </c>
      <c r="AR184">
        <f>SUM(HOLDS!G191:W191)*Datenbank!AA185</f>
        <v>0</v>
      </c>
      <c r="AS184">
        <f>SUM(HOLDS!G191:W191)*Datenbank!AC185</f>
        <v>0</v>
      </c>
      <c r="AV184">
        <f>SUM(HOLDS!G191:W191)*Datenbank!AF185</f>
        <v>0</v>
      </c>
    </row>
    <row r="185" spans="2:48" ht="19.5" thickBot="1" x14ac:dyDescent="0.35">
      <c r="B185" t="str">
        <f>PROPER(VLOOKUP(C185,Datenbank!B:AI,26,FALSE))</f>
        <v>14,28</v>
      </c>
      <c r="C185" s="60" t="s">
        <v>340</v>
      </c>
      <c r="D185" s="50" t="str">
        <f>PROPER(VLOOKUP(C185,Datenbank!B:C,2,FALSE))</f>
        <v>Down Climb Midi</v>
      </c>
      <c r="E185" s="1">
        <f>SUM(HOLDS!G192:W192)</f>
        <v>0</v>
      </c>
      <c r="F185" s="5">
        <f>$E185*Datenbank!H186</f>
        <v>0</v>
      </c>
      <c r="G185" s="5">
        <f>$E185*Datenbank!I186</f>
        <v>0</v>
      </c>
      <c r="H185" s="5">
        <f>$E185*Datenbank!J186</f>
        <v>0</v>
      </c>
      <c r="I185" s="5">
        <f>$E185*Datenbank!K186</f>
        <v>0</v>
      </c>
      <c r="J185" s="5">
        <f>$E185*Datenbank!L186</f>
        <v>0</v>
      </c>
      <c r="K185" s="5">
        <f>$E185*Datenbank!M186</f>
        <v>0</v>
      </c>
      <c r="L185" s="5">
        <f>$E185*Datenbank!N186</f>
        <v>0</v>
      </c>
      <c r="M185" s="5">
        <f>$E185*Datenbank!O186</f>
        <v>0</v>
      </c>
      <c r="N185" s="5">
        <f>$E185*Datenbank!P186</f>
        <v>0</v>
      </c>
      <c r="O185" s="5">
        <f>$E185*Datenbank!Q186</f>
        <v>0</v>
      </c>
      <c r="P185" s="5">
        <f>$E185*Datenbank!R186</f>
        <v>0</v>
      </c>
      <c r="Q185" s="5">
        <f>$E185*Datenbank!S186</f>
        <v>0</v>
      </c>
      <c r="R185" s="5">
        <f>$E185*Datenbank!T186</f>
        <v>0</v>
      </c>
      <c r="S185" s="5">
        <f>$E185*Datenbank!U186</f>
        <v>0</v>
      </c>
      <c r="T185" s="5">
        <f>$E185*Datenbank!V186</f>
        <v>0</v>
      </c>
      <c r="U185" s="5">
        <f>$E185*Datenbank!W186</f>
        <v>0</v>
      </c>
      <c r="V185" s="5">
        <f>$E185*Datenbank!X186</f>
        <v>0</v>
      </c>
      <c r="Y185">
        <f>HOLDS!G192*HOLDS!$E192</f>
        <v>0</v>
      </c>
      <c r="Z185">
        <f>HOLDS!H192*HOLDS!$E192</f>
        <v>0</v>
      </c>
      <c r="AA185">
        <f>HOLDS!I192*HOLDS!$E192</f>
        <v>0</v>
      </c>
      <c r="AB185">
        <f>HOLDS!J192*HOLDS!$E192</f>
        <v>0</v>
      </c>
      <c r="AC185">
        <f>HOLDS!K192*HOLDS!$E192</f>
        <v>0</v>
      </c>
      <c r="AD185">
        <f>HOLDS!L192*HOLDS!$E192</f>
        <v>0</v>
      </c>
      <c r="AE185">
        <f>HOLDS!M192*HOLDS!$E192</f>
        <v>0</v>
      </c>
      <c r="AF185">
        <f>HOLDS!N192*HOLDS!$E192</f>
        <v>0</v>
      </c>
      <c r="AG185">
        <f>HOLDS!O192*HOLDS!$E192</f>
        <v>0</v>
      </c>
      <c r="AH185">
        <f>HOLDS!P192*HOLDS!$E192</f>
        <v>0</v>
      </c>
      <c r="AI185">
        <f>HOLDS!Q192*HOLDS!$E192</f>
        <v>0</v>
      </c>
      <c r="AJ185">
        <f>HOLDS!R192*HOLDS!$E192</f>
        <v>0</v>
      </c>
      <c r="AK185">
        <f>HOLDS!S192*HOLDS!$E192</f>
        <v>0</v>
      </c>
      <c r="AL185">
        <f>HOLDS!T192*HOLDS!$E192</f>
        <v>0</v>
      </c>
      <c r="AM185">
        <f>HOLDS!U192*HOLDS!$E192</f>
        <v>0</v>
      </c>
      <c r="AN185">
        <f>HOLDS!V192*HOLDS!$E192</f>
        <v>0</v>
      </c>
      <c r="AO185">
        <f>HOLDS!W192*HOLDS!$E192</f>
        <v>0</v>
      </c>
      <c r="AR185">
        <f>SUM(HOLDS!G192:W192)*Datenbank!AA186</f>
        <v>0</v>
      </c>
      <c r="AS185">
        <f>SUM(HOLDS!G192:W192)*Datenbank!AC186</f>
        <v>0</v>
      </c>
      <c r="AV185">
        <f>SUM(HOLDS!G192:W192)*Datenbank!AF186</f>
        <v>0</v>
      </c>
    </row>
    <row r="186" spans="2:48" ht="19.5" thickBot="1" x14ac:dyDescent="0.35">
      <c r="B186" t="str">
        <f>PROPER(VLOOKUP(C186,Datenbank!B:AI,26,FALSE))</f>
        <v>19,04</v>
      </c>
      <c r="C186" s="56" t="s">
        <v>341</v>
      </c>
      <c r="D186" s="50" t="str">
        <f>PROPER(VLOOKUP(C186,Datenbank!B:C,2,FALSE))</f>
        <v>Down Climb Maxi</v>
      </c>
      <c r="E186" s="1">
        <f>SUM(HOLDS!G193:W193)</f>
        <v>0</v>
      </c>
      <c r="F186" s="5">
        <f>$E186*Datenbank!H187</f>
        <v>0</v>
      </c>
      <c r="G186" s="5">
        <f>$E186*Datenbank!I187</f>
        <v>0</v>
      </c>
      <c r="H186" s="5">
        <f>$E186*Datenbank!J187</f>
        <v>0</v>
      </c>
      <c r="I186" s="5">
        <f>$E186*Datenbank!K187</f>
        <v>0</v>
      </c>
      <c r="J186" s="5">
        <f>$E186*Datenbank!L187</f>
        <v>0</v>
      </c>
      <c r="K186" s="5">
        <f>$E186*Datenbank!M187</f>
        <v>0</v>
      </c>
      <c r="L186" s="5">
        <f>$E186*Datenbank!N187</f>
        <v>0</v>
      </c>
      <c r="M186" s="5">
        <f>$E186*Datenbank!O187</f>
        <v>0</v>
      </c>
      <c r="N186" s="5">
        <f>$E186*Datenbank!P187</f>
        <v>0</v>
      </c>
      <c r="O186" s="5">
        <f>$E186*Datenbank!Q187</f>
        <v>0</v>
      </c>
      <c r="P186" s="5">
        <f>$E186*Datenbank!R187</f>
        <v>0</v>
      </c>
      <c r="Q186" s="5">
        <f>$E186*Datenbank!S187</f>
        <v>0</v>
      </c>
      <c r="R186" s="5">
        <f>$E186*Datenbank!T187</f>
        <v>0</v>
      </c>
      <c r="S186" s="5">
        <f>$E186*Datenbank!U187</f>
        <v>0</v>
      </c>
      <c r="T186" s="5">
        <f>$E186*Datenbank!V187</f>
        <v>0</v>
      </c>
      <c r="U186" s="5">
        <f>$E186*Datenbank!W187</f>
        <v>0</v>
      </c>
      <c r="V186" s="5">
        <f>$E186*Datenbank!X187</f>
        <v>0</v>
      </c>
      <c r="Y186">
        <f>HOLDS!G193*HOLDS!$E193</f>
        <v>0</v>
      </c>
      <c r="Z186">
        <f>HOLDS!H193*HOLDS!$E193</f>
        <v>0</v>
      </c>
      <c r="AA186">
        <f>HOLDS!I193*HOLDS!$E193</f>
        <v>0</v>
      </c>
      <c r="AB186">
        <f>HOLDS!J193*HOLDS!$E193</f>
        <v>0</v>
      </c>
      <c r="AC186">
        <f>HOLDS!K193*HOLDS!$E193</f>
        <v>0</v>
      </c>
      <c r="AD186">
        <f>HOLDS!L193*HOLDS!$E193</f>
        <v>0</v>
      </c>
      <c r="AE186">
        <f>HOLDS!M193*HOLDS!$E193</f>
        <v>0</v>
      </c>
      <c r="AF186">
        <f>HOLDS!N193*HOLDS!$E193</f>
        <v>0</v>
      </c>
      <c r="AG186">
        <f>HOLDS!O193*HOLDS!$E193</f>
        <v>0</v>
      </c>
      <c r="AH186">
        <f>HOLDS!P193*HOLDS!$E193</f>
        <v>0</v>
      </c>
      <c r="AI186">
        <f>HOLDS!Q193*HOLDS!$E193</f>
        <v>0</v>
      </c>
      <c r="AJ186">
        <f>HOLDS!R193*HOLDS!$E193</f>
        <v>0</v>
      </c>
      <c r="AK186">
        <f>HOLDS!S193*HOLDS!$E193</f>
        <v>0</v>
      </c>
      <c r="AL186">
        <f>HOLDS!T193*HOLDS!$E193</f>
        <v>0</v>
      </c>
      <c r="AM186">
        <f>HOLDS!U193*HOLDS!$E193</f>
        <v>0</v>
      </c>
      <c r="AN186">
        <f>HOLDS!V193*HOLDS!$E193</f>
        <v>0</v>
      </c>
      <c r="AO186">
        <f>HOLDS!W193*HOLDS!$E193</f>
        <v>0</v>
      </c>
      <c r="AR186">
        <f>SUM(HOLDS!G193:W193)*Datenbank!AA187</f>
        <v>0</v>
      </c>
      <c r="AS186">
        <f>SUM(HOLDS!G193:W193)*Datenbank!AC187</f>
        <v>0</v>
      </c>
      <c r="AV186">
        <f>SUM(HOLDS!G193:W193)*Datenbank!AF187</f>
        <v>0</v>
      </c>
    </row>
    <row r="187" spans="2:48" ht="19.5" thickBot="1" x14ac:dyDescent="0.35">
      <c r="B187" t="str">
        <f>PROPER(VLOOKUP(C187,Datenbank!B:AI,26,FALSE))</f>
        <v>0</v>
      </c>
      <c r="C187" s="35" t="s">
        <v>104</v>
      </c>
      <c r="D187" s="50" t="str">
        <f>PROPER(VLOOKUP(C187,Datenbank!B:C,2,FALSE))</f>
        <v/>
      </c>
      <c r="E187" s="1">
        <f>SUM(HOLDS!G194:W194)</f>
        <v>0</v>
      </c>
      <c r="F187" s="5">
        <f>$E187*Datenbank!H188</f>
        <v>0</v>
      </c>
      <c r="G187" s="5">
        <f>$E187*Datenbank!I188</f>
        <v>0</v>
      </c>
      <c r="H187" s="5">
        <f>$E187*Datenbank!J188</f>
        <v>0</v>
      </c>
      <c r="I187" s="5">
        <f>$E187*Datenbank!K188</f>
        <v>0</v>
      </c>
      <c r="J187" s="5">
        <f>$E187*Datenbank!L188</f>
        <v>0</v>
      </c>
      <c r="K187" s="5">
        <f>$E187*Datenbank!M188</f>
        <v>0</v>
      </c>
      <c r="L187" s="5">
        <f>$E187*Datenbank!N188</f>
        <v>0</v>
      </c>
      <c r="M187" s="5">
        <f>$E187*Datenbank!O188</f>
        <v>0</v>
      </c>
      <c r="N187" s="5">
        <f>$E187*Datenbank!P188</f>
        <v>0</v>
      </c>
      <c r="O187" s="5">
        <f>$E187*Datenbank!Q188</f>
        <v>0</v>
      </c>
      <c r="P187" s="5">
        <f>$E187*Datenbank!R188</f>
        <v>0</v>
      </c>
      <c r="Q187" s="5">
        <f>$E187*Datenbank!S188</f>
        <v>0</v>
      </c>
      <c r="R187" s="5">
        <f>$E187*Datenbank!T188</f>
        <v>0</v>
      </c>
      <c r="S187" s="5">
        <f>$E187*Datenbank!U188</f>
        <v>0</v>
      </c>
      <c r="T187" s="5">
        <f>$E187*Datenbank!V188</f>
        <v>0</v>
      </c>
      <c r="U187" s="5">
        <f>$E187*Datenbank!W188</f>
        <v>0</v>
      </c>
      <c r="V187" s="5">
        <f>$E187*Datenbank!X188</f>
        <v>0</v>
      </c>
      <c r="Y187">
        <f>HOLDS!G194*HOLDS!$E194</f>
        <v>0</v>
      </c>
      <c r="Z187">
        <f>HOLDS!H194*HOLDS!$E194</f>
        <v>0</v>
      </c>
      <c r="AA187">
        <f>HOLDS!I194*HOLDS!$E194</f>
        <v>0</v>
      </c>
      <c r="AB187">
        <f>HOLDS!J194*HOLDS!$E194</f>
        <v>0</v>
      </c>
      <c r="AC187">
        <f>HOLDS!K194*HOLDS!$E194</f>
        <v>0</v>
      </c>
      <c r="AD187">
        <f>HOLDS!L194*HOLDS!$E194</f>
        <v>0</v>
      </c>
      <c r="AE187">
        <f>HOLDS!M194*HOLDS!$E194</f>
        <v>0</v>
      </c>
      <c r="AF187">
        <f>HOLDS!N194*HOLDS!$E194</f>
        <v>0</v>
      </c>
      <c r="AG187">
        <f>HOLDS!O194*HOLDS!$E194</f>
        <v>0</v>
      </c>
      <c r="AH187">
        <f>HOLDS!P194*HOLDS!$E194</f>
        <v>0</v>
      </c>
      <c r="AI187">
        <f>HOLDS!Q194*HOLDS!$E194</f>
        <v>0</v>
      </c>
      <c r="AJ187">
        <f>HOLDS!R194*HOLDS!$E194</f>
        <v>0</v>
      </c>
      <c r="AK187">
        <f>HOLDS!S194*HOLDS!$E194</f>
        <v>0</v>
      </c>
      <c r="AL187">
        <f>HOLDS!T194*HOLDS!$E194</f>
        <v>0</v>
      </c>
      <c r="AM187">
        <f>HOLDS!U194*HOLDS!$E194</f>
        <v>0</v>
      </c>
      <c r="AN187">
        <f>HOLDS!V194*HOLDS!$E194</f>
        <v>0</v>
      </c>
      <c r="AO187">
        <f>HOLDS!W194*HOLDS!$E194</f>
        <v>0</v>
      </c>
      <c r="AR187">
        <f>SUM(HOLDS!G194:W194)*Datenbank!AA188</f>
        <v>0</v>
      </c>
      <c r="AS187">
        <f>SUM(HOLDS!G194:W194)*Datenbank!AC188</f>
        <v>0</v>
      </c>
      <c r="AV187">
        <f>SUM(HOLDS!G194:W194)*Datenbank!AF188</f>
        <v>0</v>
      </c>
    </row>
    <row r="188" spans="2:48" ht="19.5" thickBot="1" x14ac:dyDescent="0.35">
      <c r="B188" t="str">
        <f>PROPER(VLOOKUP(C188,Datenbank!B:AI,26,FALSE))</f>
        <v>672,6475</v>
      </c>
      <c r="C188" s="54" t="s">
        <v>489</v>
      </c>
      <c r="D188" s="50" t="str">
        <f>PROPER(VLOOKUP(C188,Datenbank!B:C,2,FALSE))</f>
        <v>Hyppy Kids Set</v>
      </c>
      <c r="E188" s="1">
        <f>SUM(HOLDS!G195:W195)</f>
        <v>0</v>
      </c>
      <c r="F188" s="5">
        <f>$E188*Datenbank!H189</f>
        <v>0</v>
      </c>
      <c r="G188" s="5">
        <f>$E188*Datenbank!I189</f>
        <v>0</v>
      </c>
      <c r="H188" s="5">
        <f>$E188*Datenbank!J189</f>
        <v>0</v>
      </c>
      <c r="I188" s="5">
        <f>$E188*Datenbank!K189</f>
        <v>0</v>
      </c>
      <c r="J188" s="5">
        <f>$E188*Datenbank!L189</f>
        <v>0</v>
      </c>
      <c r="K188" s="5">
        <f>$E188*Datenbank!M189</f>
        <v>0</v>
      </c>
      <c r="L188" s="5">
        <f>$E188*Datenbank!N189</f>
        <v>0</v>
      </c>
      <c r="M188" s="5">
        <f>$E188*Datenbank!O189</f>
        <v>0</v>
      </c>
      <c r="N188" s="5">
        <f>$E188*Datenbank!P189</f>
        <v>0</v>
      </c>
      <c r="O188" s="5">
        <f>$E188*Datenbank!Q189</f>
        <v>0</v>
      </c>
      <c r="P188" s="5">
        <f>$E188*Datenbank!R189</f>
        <v>0</v>
      </c>
      <c r="Q188" s="5">
        <f>$E188*Datenbank!S189</f>
        <v>0</v>
      </c>
      <c r="R188" s="5">
        <f>$E188*Datenbank!T189</f>
        <v>0</v>
      </c>
      <c r="S188" s="5">
        <f>$E188*Datenbank!U189</f>
        <v>0</v>
      </c>
      <c r="T188" s="5">
        <f>$E188*Datenbank!V189</f>
        <v>0</v>
      </c>
      <c r="U188" s="5">
        <f>$E188*Datenbank!W189</f>
        <v>0</v>
      </c>
      <c r="V188" s="5">
        <f>$E188*Datenbank!X189</f>
        <v>0</v>
      </c>
      <c r="Y188">
        <f>HOLDS!G195*HOLDS!$E195</f>
        <v>0</v>
      </c>
      <c r="Z188">
        <f>HOLDS!H195*HOLDS!$E195</f>
        <v>0</v>
      </c>
      <c r="AA188">
        <f>HOLDS!I195*HOLDS!$E195</f>
        <v>0</v>
      </c>
      <c r="AB188">
        <f>HOLDS!J195*HOLDS!$E195</f>
        <v>0</v>
      </c>
      <c r="AC188">
        <f>HOLDS!K195*HOLDS!$E195</f>
        <v>0</v>
      </c>
      <c r="AD188">
        <f>HOLDS!L195*HOLDS!$E195</f>
        <v>0</v>
      </c>
      <c r="AE188">
        <f>HOLDS!M195*HOLDS!$E195</f>
        <v>0</v>
      </c>
      <c r="AF188">
        <f>HOLDS!N195*HOLDS!$E195</f>
        <v>0</v>
      </c>
      <c r="AG188">
        <f>HOLDS!O195*HOLDS!$E195</f>
        <v>0</v>
      </c>
      <c r="AH188">
        <f>HOLDS!P195*HOLDS!$E195</f>
        <v>0</v>
      </c>
      <c r="AI188">
        <f>HOLDS!Q195*HOLDS!$E195</f>
        <v>0</v>
      </c>
      <c r="AJ188">
        <f>HOLDS!R195*HOLDS!$E195</f>
        <v>0</v>
      </c>
      <c r="AK188">
        <f>HOLDS!S195*HOLDS!$E195</f>
        <v>0</v>
      </c>
      <c r="AL188">
        <f>HOLDS!T195*HOLDS!$E195</f>
        <v>0</v>
      </c>
      <c r="AM188">
        <f>HOLDS!U195*HOLDS!$E195</f>
        <v>0</v>
      </c>
      <c r="AN188">
        <f>HOLDS!V195*HOLDS!$E195</f>
        <v>0</v>
      </c>
      <c r="AO188">
        <f>HOLDS!W195*HOLDS!$E195</f>
        <v>0</v>
      </c>
      <c r="AR188">
        <f>SUM(HOLDS!G195:W195)*Datenbank!AA189</f>
        <v>0</v>
      </c>
      <c r="AS188">
        <f>SUM(HOLDS!G195:W195)*Datenbank!AC189</f>
        <v>0</v>
      </c>
      <c r="AV188">
        <f>SUM(HOLDS!G195:W195)*Datenbank!AF189</f>
        <v>0</v>
      </c>
    </row>
    <row r="189" spans="2:48" ht="19.5" thickBot="1" x14ac:dyDescent="0.35">
      <c r="B189" t="str">
        <f>PROPER(VLOOKUP(C189,Datenbank!B:AI,26,FALSE))</f>
        <v>59,5</v>
      </c>
      <c r="C189" s="55" t="s">
        <v>483</v>
      </c>
      <c r="D189" s="50" t="str">
        <f>PROPER(VLOOKUP(C189,Datenbank!B:C,2,FALSE))</f>
        <v>Happy Kids 1</v>
      </c>
      <c r="E189" s="1">
        <f>SUM(HOLDS!G196:W196)</f>
        <v>0</v>
      </c>
      <c r="F189" s="5">
        <f>$E189*Datenbank!H190</f>
        <v>0</v>
      </c>
      <c r="G189" s="5">
        <f>$E189*Datenbank!I190</f>
        <v>0</v>
      </c>
      <c r="H189" s="5">
        <f>$E189*Datenbank!J190</f>
        <v>0</v>
      </c>
      <c r="I189" s="5">
        <f>$E189*Datenbank!K190</f>
        <v>0</v>
      </c>
      <c r="J189" s="5">
        <f>$E189*Datenbank!L190</f>
        <v>0</v>
      </c>
      <c r="K189" s="5">
        <f>$E189*Datenbank!M190</f>
        <v>0</v>
      </c>
      <c r="L189" s="5">
        <f>$E189*Datenbank!N190</f>
        <v>0</v>
      </c>
      <c r="M189" s="5">
        <f>$E189*Datenbank!O190</f>
        <v>0</v>
      </c>
      <c r="N189" s="5">
        <f>$E189*Datenbank!P190</f>
        <v>0</v>
      </c>
      <c r="O189" s="5">
        <f>$E189*Datenbank!Q190</f>
        <v>0</v>
      </c>
      <c r="P189" s="5">
        <f>$E189*Datenbank!R190</f>
        <v>0</v>
      </c>
      <c r="Q189" s="5">
        <f>$E189*Datenbank!S190</f>
        <v>0</v>
      </c>
      <c r="R189" s="5">
        <f>$E189*Datenbank!T190</f>
        <v>0</v>
      </c>
      <c r="S189" s="5">
        <f>$E189*Datenbank!U190</f>
        <v>0</v>
      </c>
      <c r="T189" s="5">
        <f>$E189*Datenbank!V190</f>
        <v>0</v>
      </c>
      <c r="U189" s="5">
        <f>$E189*Datenbank!W190</f>
        <v>0</v>
      </c>
      <c r="V189" s="5">
        <f>$E189*Datenbank!X190</f>
        <v>0</v>
      </c>
      <c r="Y189">
        <f>HOLDS!G196*HOLDS!$E196</f>
        <v>0</v>
      </c>
      <c r="Z189">
        <f>HOLDS!H196*HOLDS!$E196</f>
        <v>0</v>
      </c>
      <c r="AA189">
        <f>HOLDS!I196*HOLDS!$E196</f>
        <v>0</v>
      </c>
      <c r="AB189">
        <f>HOLDS!J196*HOLDS!$E196</f>
        <v>0</v>
      </c>
      <c r="AC189">
        <f>HOLDS!K196*HOLDS!$E196</f>
        <v>0</v>
      </c>
      <c r="AD189">
        <f>HOLDS!L196*HOLDS!$E196</f>
        <v>0</v>
      </c>
      <c r="AE189">
        <f>HOLDS!M196*HOLDS!$E196</f>
        <v>0</v>
      </c>
      <c r="AF189">
        <f>HOLDS!N196*HOLDS!$E196</f>
        <v>0</v>
      </c>
      <c r="AG189">
        <f>HOLDS!O196*HOLDS!$E196</f>
        <v>0</v>
      </c>
      <c r="AH189">
        <f>HOLDS!P196*HOLDS!$E196</f>
        <v>0</v>
      </c>
      <c r="AI189">
        <f>HOLDS!Q196*HOLDS!$E196</f>
        <v>0</v>
      </c>
      <c r="AJ189">
        <f>HOLDS!R196*HOLDS!$E196</f>
        <v>0</v>
      </c>
      <c r="AK189">
        <f>HOLDS!S196*HOLDS!$E196</f>
        <v>0</v>
      </c>
      <c r="AL189">
        <f>HOLDS!T196*HOLDS!$E196</f>
        <v>0</v>
      </c>
      <c r="AM189">
        <f>HOLDS!U196*HOLDS!$E196</f>
        <v>0</v>
      </c>
      <c r="AN189">
        <f>HOLDS!V196*HOLDS!$E196</f>
        <v>0</v>
      </c>
      <c r="AO189">
        <f>HOLDS!W196*HOLDS!$E196</f>
        <v>0</v>
      </c>
      <c r="AR189">
        <f>SUM(HOLDS!G196:W196)*Datenbank!AA190</f>
        <v>0</v>
      </c>
      <c r="AS189">
        <f>SUM(HOLDS!G196:W196)*Datenbank!AC190</f>
        <v>0</v>
      </c>
      <c r="AV189">
        <f>SUM(HOLDS!G196:W196)*Datenbank!AF190</f>
        <v>0</v>
      </c>
    </row>
    <row r="190" spans="2:48" ht="19.5" thickBot="1" x14ac:dyDescent="0.35">
      <c r="B190" t="str">
        <f>PROPER(VLOOKUP(C190,Datenbank!B:AI,26,FALSE))</f>
        <v>47,6</v>
      </c>
      <c r="C190" s="55" t="s">
        <v>67</v>
      </c>
      <c r="D190" s="50" t="str">
        <f>PROPER(VLOOKUP(C190,Datenbank!B:C,2,FALSE))</f>
        <v>Happy Kids 2</v>
      </c>
      <c r="E190" s="1">
        <f>SUM(HOLDS!G197:W197)</f>
        <v>0</v>
      </c>
      <c r="F190" s="5">
        <f>$E190*Datenbank!H191</f>
        <v>0</v>
      </c>
      <c r="G190" s="5">
        <f>$E190*Datenbank!I191</f>
        <v>0</v>
      </c>
      <c r="H190" s="5">
        <f>$E190*Datenbank!J191</f>
        <v>0</v>
      </c>
      <c r="I190" s="5">
        <f>$E190*Datenbank!K191</f>
        <v>0</v>
      </c>
      <c r="J190" s="5">
        <f>$E190*Datenbank!L191</f>
        <v>0</v>
      </c>
      <c r="K190" s="5">
        <f>$E190*Datenbank!M191</f>
        <v>0</v>
      </c>
      <c r="L190" s="5">
        <f>$E190*Datenbank!N191</f>
        <v>0</v>
      </c>
      <c r="M190" s="5">
        <f>$E190*Datenbank!O191</f>
        <v>0</v>
      </c>
      <c r="N190" s="5">
        <f>$E190*Datenbank!P191</f>
        <v>0</v>
      </c>
      <c r="O190" s="5">
        <f>$E190*Datenbank!Q191</f>
        <v>0</v>
      </c>
      <c r="P190" s="5">
        <f>$E190*Datenbank!R191</f>
        <v>0</v>
      </c>
      <c r="Q190" s="5">
        <f>$E190*Datenbank!S191</f>
        <v>0</v>
      </c>
      <c r="R190" s="5">
        <f>$E190*Datenbank!T191</f>
        <v>0</v>
      </c>
      <c r="S190" s="5">
        <f>$E190*Datenbank!U191</f>
        <v>0</v>
      </c>
      <c r="T190" s="5">
        <f>$E190*Datenbank!V191</f>
        <v>0</v>
      </c>
      <c r="U190" s="5">
        <f>$E190*Datenbank!W191</f>
        <v>0</v>
      </c>
      <c r="V190" s="5">
        <f>$E190*Datenbank!X191</f>
        <v>0</v>
      </c>
      <c r="Y190">
        <f>HOLDS!G197*HOLDS!$E197</f>
        <v>0</v>
      </c>
      <c r="Z190">
        <f>HOLDS!H197*HOLDS!$E197</f>
        <v>0</v>
      </c>
      <c r="AA190">
        <f>HOLDS!I197*HOLDS!$E197</f>
        <v>0</v>
      </c>
      <c r="AB190">
        <f>HOLDS!J197*HOLDS!$E197</f>
        <v>0</v>
      </c>
      <c r="AC190">
        <f>HOLDS!K197*HOLDS!$E197</f>
        <v>0</v>
      </c>
      <c r="AD190">
        <f>HOLDS!L197*HOLDS!$E197</f>
        <v>0</v>
      </c>
      <c r="AE190">
        <f>HOLDS!M197*HOLDS!$E197</f>
        <v>0</v>
      </c>
      <c r="AF190">
        <f>HOLDS!N197*HOLDS!$E197</f>
        <v>0</v>
      </c>
      <c r="AG190">
        <f>HOLDS!O197*HOLDS!$E197</f>
        <v>0</v>
      </c>
      <c r="AH190">
        <f>HOLDS!P197*HOLDS!$E197</f>
        <v>0</v>
      </c>
      <c r="AI190">
        <f>HOLDS!Q197*HOLDS!$E197</f>
        <v>0</v>
      </c>
      <c r="AJ190">
        <f>HOLDS!R197*HOLDS!$E197</f>
        <v>0</v>
      </c>
      <c r="AK190">
        <f>HOLDS!S197*HOLDS!$E197</f>
        <v>0</v>
      </c>
      <c r="AL190">
        <f>HOLDS!T197*HOLDS!$E197</f>
        <v>0</v>
      </c>
      <c r="AM190">
        <f>HOLDS!U197*HOLDS!$E197</f>
        <v>0</v>
      </c>
      <c r="AN190">
        <f>HOLDS!V197*HOLDS!$E197</f>
        <v>0</v>
      </c>
      <c r="AO190">
        <f>HOLDS!W197*HOLDS!$E197</f>
        <v>0</v>
      </c>
      <c r="AR190">
        <f>SUM(HOLDS!G197:W197)*Datenbank!AA191</f>
        <v>0</v>
      </c>
      <c r="AS190">
        <f>SUM(HOLDS!G197:W197)*Datenbank!AC191</f>
        <v>0</v>
      </c>
      <c r="AV190">
        <f>SUM(HOLDS!G197:W197)*Datenbank!AF191</f>
        <v>0</v>
      </c>
    </row>
    <row r="191" spans="2:48" ht="19.5" thickBot="1" x14ac:dyDescent="0.35">
      <c r="B191" t="str">
        <f>PROPER(VLOOKUP(C191,Datenbank!B:AI,26,FALSE))</f>
        <v>53,55</v>
      </c>
      <c r="C191" s="55" t="s">
        <v>87</v>
      </c>
      <c r="D191" s="50" t="str">
        <f>PROPER(VLOOKUP(C191,Datenbank!B:C,2,FALSE))</f>
        <v>Happy Kids 3</v>
      </c>
      <c r="E191" s="1">
        <f>SUM(HOLDS!G198:W198)</f>
        <v>0</v>
      </c>
      <c r="F191" s="5">
        <f>$E191*Datenbank!H192</f>
        <v>0</v>
      </c>
      <c r="G191" s="5">
        <f>$E191*Datenbank!I192</f>
        <v>0</v>
      </c>
      <c r="H191" s="5">
        <f>$E191*Datenbank!J192</f>
        <v>0</v>
      </c>
      <c r="I191" s="5">
        <f>$E191*Datenbank!K192</f>
        <v>0</v>
      </c>
      <c r="J191" s="5">
        <f>$E191*Datenbank!L192</f>
        <v>0</v>
      </c>
      <c r="K191" s="5">
        <f>$E191*Datenbank!M192</f>
        <v>0</v>
      </c>
      <c r="L191" s="5">
        <f>$E191*Datenbank!N192</f>
        <v>0</v>
      </c>
      <c r="M191" s="5">
        <f>$E191*Datenbank!O192</f>
        <v>0</v>
      </c>
      <c r="N191" s="5">
        <f>$E191*Datenbank!P192</f>
        <v>0</v>
      </c>
      <c r="O191" s="5">
        <f>$E191*Datenbank!Q192</f>
        <v>0</v>
      </c>
      <c r="P191" s="5">
        <f>$E191*Datenbank!R192</f>
        <v>0</v>
      </c>
      <c r="Q191" s="5">
        <f>$E191*Datenbank!S192</f>
        <v>0</v>
      </c>
      <c r="R191" s="5">
        <f>$E191*Datenbank!T192</f>
        <v>0</v>
      </c>
      <c r="S191" s="5">
        <f>$E191*Datenbank!U192</f>
        <v>0</v>
      </c>
      <c r="T191" s="5">
        <f>$E191*Datenbank!V192</f>
        <v>0</v>
      </c>
      <c r="U191" s="5">
        <f>$E191*Datenbank!W192</f>
        <v>0</v>
      </c>
      <c r="V191" s="5">
        <f>$E191*Datenbank!X192</f>
        <v>0</v>
      </c>
      <c r="Y191">
        <f>HOLDS!G198*HOLDS!$E198</f>
        <v>0</v>
      </c>
      <c r="Z191">
        <f>HOLDS!H198*HOLDS!$E198</f>
        <v>0</v>
      </c>
      <c r="AA191">
        <f>HOLDS!I198*HOLDS!$E198</f>
        <v>0</v>
      </c>
      <c r="AB191">
        <f>HOLDS!J198*HOLDS!$E198</f>
        <v>0</v>
      </c>
      <c r="AC191">
        <f>HOLDS!K198*HOLDS!$E198</f>
        <v>0</v>
      </c>
      <c r="AD191">
        <f>HOLDS!L198*HOLDS!$E198</f>
        <v>0</v>
      </c>
      <c r="AE191">
        <f>HOLDS!M198*HOLDS!$E198</f>
        <v>0</v>
      </c>
      <c r="AF191">
        <f>HOLDS!N198*HOLDS!$E198</f>
        <v>0</v>
      </c>
      <c r="AG191">
        <f>HOLDS!O198*HOLDS!$E198</f>
        <v>0</v>
      </c>
      <c r="AH191">
        <f>HOLDS!P198*HOLDS!$E198</f>
        <v>0</v>
      </c>
      <c r="AI191">
        <f>HOLDS!Q198*HOLDS!$E198</f>
        <v>0</v>
      </c>
      <c r="AJ191">
        <f>HOLDS!R198*HOLDS!$E198</f>
        <v>0</v>
      </c>
      <c r="AK191">
        <f>HOLDS!S198*HOLDS!$E198</f>
        <v>0</v>
      </c>
      <c r="AL191">
        <f>HOLDS!T198*HOLDS!$E198</f>
        <v>0</v>
      </c>
      <c r="AM191">
        <f>HOLDS!U198*HOLDS!$E198</f>
        <v>0</v>
      </c>
      <c r="AN191">
        <f>HOLDS!V198*HOLDS!$E198</f>
        <v>0</v>
      </c>
      <c r="AO191">
        <f>HOLDS!W198*HOLDS!$E198</f>
        <v>0</v>
      </c>
      <c r="AR191">
        <f>SUM(HOLDS!G198:W198)*Datenbank!AA192</f>
        <v>0</v>
      </c>
      <c r="AS191">
        <f>SUM(HOLDS!G198:W198)*Datenbank!AC192</f>
        <v>0</v>
      </c>
      <c r="AV191">
        <f>SUM(HOLDS!G198:W198)*Datenbank!AF192</f>
        <v>0</v>
      </c>
    </row>
    <row r="192" spans="2:48" ht="19.5" thickBot="1" x14ac:dyDescent="0.35">
      <c r="B192" t="str">
        <f>PROPER(VLOOKUP(C192,Datenbank!B:AI,26,FALSE))</f>
        <v>54,74</v>
      </c>
      <c r="C192" s="55" t="s">
        <v>88</v>
      </c>
      <c r="D192" s="50" t="str">
        <f>PROPER(VLOOKUP(C192,Datenbank!B:C,2,FALSE))</f>
        <v>Happy Kids 4</v>
      </c>
      <c r="E192" s="1">
        <f>SUM(HOLDS!G199:W199)</f>
        <v>0</v>
      </c>
      <c r="F192" s="5">
        <f>$E192*Datenbank!H193</f>
        <v>0</v>
      </c>
      <c r="G192" s="5">
        <f>$E192*Datenbank!I193</f>
        <v>0</v>
      </c>
      <c r="H192" s="5">
        <f>$E192*Datenbank!J193</f>
        <v>0</v>
      </c>
      <c r="I192" s="5">
        <f>$E192*Datenbank!K193</f>
        <v>0</v>
      </c>
      <c r="J192" s="5">
        <f>$E192*Datenbank!L193</f>
        <v>0</v>
      </c>
      <c r="K192" s="5">
        <f>$E192*Datenbank!M193</f>
        <v>0</v>
      </c>
      <c r="L192" s="5">
        <f>$E192*Datenbank!N193</f>
        <v>0</v>
      </c>
      <c r="M192" s="5">
        <f>$E192*Datenbank!O193</f>
        <v>0</v>
      </c>
      <c r="N192" s="5">
        <f>$E192*Datenbank!P193</f>
        <v>0</v>
      </c>
      <c r="O192" s="5">
        <f>$E192*Datenbank!Q193</f>
        <v>0</v>
      </c>
      <c r="P192" s="5">
        <f>$E192*Datenbank!R193</f>
        <v>0</v>
      </c>
      <c r="Q192" s="5">
        <f>$E192*Datenbank!S193</f>
        <v>0</v>
      </c>
      <c r="R192" s="5">
        <f>$E192*Datenbank!T193</f>
        <v>0</v>
      </c>
      <c r="S192" s="5">
        <f>$E192*Datenbank!U193</f>
        <v>0</v>
      </c>
      <c r="T192" s="5">
        <f>$E192*Datenbank!V193</f>
        <v>0</v>
      </c>
      <c r="U192" s="5">
        <f>$E192*Datenbank!W193</f>
        <v>0</v>
      </c>
      <c r="V192" s="5">
        <f>$E192*Datenbank!X193</f>
        <v>0</v>
      </c>
      <c r="Y192">
        <f>HOLDS!G199*HOLDS!$E199</f>
        <v>0</v>
      </c>
      <c r="Z192">
        <f>HOLDS!H199*HOLDS!$E199</f>
        <v>0</v>
      </c>
      <c r="AA192">
        <f>HOLDS!I199*HOLDS!$E199</f>
        <v>0</v>
      </c>
      <c r="AB192">
        <f>HOLDS!J199*HOLDS!$E199</f>
        <v>0</v>
      </c>
      <c r="AC192">
        <f>HOLDS!K199*HOLDS!$E199</f>
        <v>0</v>
      </c>
      <c r="AD192">
        <f>HOLDS!L199*HOLDS!$E199</f>
        <v>0</v>
      </c>
      <c r="AE192">
        <f>HOLDS!M199*HOLDS!$E199</f>
        <v>0</v>
      </c>
      <c r="AF192">
        <f>HOLDS!N199*HOLDS!$E199</f>
        <v>0</v>
      </c>
      <c r="AG192">
        <f>HOLDS!O199*HOLDS!$E199</f>
        <v>0</v>
      </c>
      <c r="AH192">
        <f>HOLDS!P199*HOLDS!$E199</f>
        <v>0</v>
      </c>
      <c r="AI192">
        <f>HOLDS!Q199*HOLDS!$E199</f>
        <v>0</v>
      </c>
      <c r="AJ192">
        <f>HOLDS!R199*HOLDS!$E199</f>
        <v>0</v>
      </c>
      <c r="AK192">
        <f>HOLDS!S199*HOLDS!$E199</f>
        <v>0</v>
      </c>
      <c r="AL192">
        <f>HOLDS!T199*HOLDS!$E199</f>
        <v>0</v>
      </c>
      <c r="AM192">
        <f>HOLDS!U199*HOLDS!$E199</f>
        <v>0</v>
      </c>
      <c r="AN192">
        <f>HOLDS!V199*HOLDS!$E199</f>
        <v>0</v>
      </c>
      <c r="AO192">
        <f>HOLDS!W199*HOLDS!$E199</f>
        <v>0</v>
      </c>
      <c r="AR192">
        <f>SUM(HOLDS!G199:W199)*Datenbank!AA193</f>
        <v>0</v>
      </c>
      <c r="AS192">
        <f>SUM(HOLDS!G199:W199)*Datenbank!AC193</f>
        <v>0</v>
      </c>
      <c r="AV192">
        <f>SUM(HOLDS!G199:W199)*Datenbank!AF193</f>
        <v>0</v>
      </c>
    </row>
    <row r="193" spans="2:48" ht="19.5" thickBot="1" x14ac:dyDescent="0.35">
      <c r="B193" t="str">
        <f>PROPER(VLOOKUP(C193,Datenbank!B:AI,26,FALSE))</f>
        <v>64,26</v>
      </c>
      <c r="C193" s="55" t="s">
        <v>133</v>
      </c>
      <c r="D193" s="50" t="str">
        <f>PROPER(VLOOKUP(C193,Datenbank!B:C,2,FALSE))</f>
        <v>Happy Kids 5</v>
      </c>
      <c r="E193" s="1">
        <f>SUM(HOLDS!G200:W200)</f>
        <v>0</v>
      </c>
      <c r="F193" s="5">
        <f>$E193*Datenbank!H194</f>
        <v>0</v>
      </c>
      <c r="G193" s="5">
        <f>$E193*Datenbank!I194</f>
        <v>0</v>
      </c>
      <c r="H193" s="5">
        <f>$E193*Datenbank!J194</f>
        <v>0</v>
      </c>
      <c r="I193" s="5">
        <f>$E193*Datenbank!K194</f>
        <v>0</v>
      </c>
      <c r="J193" s="5">
        <f>$E193*Datenbank!L194</f>
        <v>0</v>
      </c>
      <c r="K193" s="5">
        <f>$E193*Datenbank!M194</f>
        <v>0</v>
      </c>
      <c r="L193" s="5">
        <f>$E193*Datenbank!N194</f>
        <v>0</v>
      </c>
      <c r="M193" s="5">
        <f>$E193*Datenbank!O194</f>
        <v>0</v>
      </c>
      <c r="N193" s="5">
        <f>$E193*Datenbank!P194</f>
        <v>0</v>
      </c>
      <c r="O193" s="5">
        <f>$E193*Datenbank!Q194</f>
        <v>0</v>
      </c>
      <c r="P193" s="5">
        <f>$E193*Datenbank!R194</f>
        <v>0</v>
      </c>
      <c r="Q193" s="5">
        <f>$E193*Datenbank!S194</f>
        <v>0</v>
      </c>
      <c r="R193" s="5">
        <f>$E193*Datenbank!T194</f>
        <v>0</v>
      </c>
      <c r="S193" s="5">
        <f>$E193*Datenbank!U194</f>
        <v>0</v>
      </c>
      <c r="T193" s="5">
        <f>$E193*Datenbank!V194</f>
        <v>0</v>
      </c>
      <c r="U193" s="5">
        <f>$E193*Datenbank!W194</f>
        <v>0</v>
      </c>
      <c r="V193" s="5">
        <f>$E193*Datenbank!X194</f>
        <v>0</v>
      </c>
      <c r="Y193">
        <f>HOLDS!G200*HOLDS!$E200</f>
        <v>0</v>
      </c>
      <c r="Z193">
        <f>HOLDS!H200*HOLDS!$E200</f>
        <v>0</v>
      </c>
      <c r="AA193">
        <f>HOLDS!I200*HOLDS!$E200</f>
        <v>0</v>
      </c>
      <c r="AB193">
        <f>HOLDS!J200*HOLDS!$E200</f>
        <v>0</v>
      </c>
      <c r="AC193">
        <f>HOLDS!K200*HOLDS!$E200</f>
        <v>0</v>
      </c>
      <c r="AD193">
        <f>HOLDS!L200*HOLDS!$E200</f>
        <v>0</v>
      </c>
      <c r="AE193">
        <f>HOLDS!M200*HOLDS!$E200</f>
        <v>0</v>
      </c>
      <c r="AF193">
        <f>HOLDS!N200*HOLDS!$E200</f>
        <v>0</v>
      </c>
      <c r="AG193">
        <f>HOLDS!O200*HOLDS!$E200</f>
        <v>0</v>
      </c>
      <c r="AH193">
        <f>HOLDS!P200*HOLDS!$E200</f>
        <v>0</v>
      </c>
      <c r="AI193">
        <f>HOLDS!Q200*HOLDS!$E200</f>
        <v>0</v>
      </c>
      <c r="AJ193">
        <f>HOLDS!R200*HOLDS!$E200</f>
        <v>0</v>
      </c>
      <c r="AK193">
        <f>HOLDS!S200*HOLDS!$E200</f>
        <v>0</v>
      </c>
      <c r="AL193">
        <f>HOLDS!T200*HOLDS!$E200</f>
        <v>0</v>
      </c>
      <c r="AM193">
        <f>HOLDS!U200*HOLDS!$E200</f>
        <v>0</v>
      </c>
      <c r="AN193">
        <f>HOLDS!V200*HOLDS!$E200</f>
        <v>0</v>
      </c>
      <c r="AO193">
        <f>HOLDS!W200*HOLDS!$E200</f>
        <v>0</v>
      </c>
      <c r="AR193">
        <f>SUM(HOLDS!G200:W200)*Datenbank!AA194</f>
        <v>0</v>
      </c>
      <c r="AS193">
        <f>SUM(HOLDS!G200:W200)*Datenbank!AC194</f>
        <v>0</v>
      </c>
      <c r="AV193">
        <f>SUM(HOLDS!G200:W200)*Datenbank!AF194</f>
        <v>0</v>
      </c>
    </row>
    <row r="194" spans="2:48" ht="19.5" thickBot="1" x14ac:dyDescent="0.35">
      <c r="B194" t="str">
        <f>PROPER(VLOOKUP(C194,Datenbank!B:AI,26,FALSE))</f>
        <v>122,57</v>
      </c>
      <c r="C194" s="55" t="s">
        <v>134</v>
      </c>
      <c r="D194" s="50" t="str">
        <f>PROPER(VLOOKUP(C194,Datenbank!B:C,2,FALSE))</f>
        <v>Happy Kids 6</v>
      </c>
      <c r="E194" s="1">
        <f>SUM(HOLDS!G201:W201)</f>
        <v>0</v>
      </c>
      <c r="F194" s="5">
        <f>$E194*Datenbank!H195</f>
        <v>0</v>
      </c>
      <c r="G194" s="5">
        <f>$E194*Datenbank!I195</f>
        <v>0</v>
      </c>
      <c r="H194" s="5">
        <f>$E194*Datenbank!J195</f>
        <v>0</v>
      </c>
      <c r="I194" s="5">
        <f>$E194*Datenbank!K195</f>
        <v>0</v>
      </c>
      <c r="J194" s="5">
        <f>$E194*Datenbank!L195</f>
        <v>0</v>
      </c>
      <c r="K194" s="5">
        <f>$E194*Datenbank!M195</f>
        <v>0</v>
      </c>
      <c r="L194" s="5">
        <f>$E194*Datenbank!N195</f>
        <v>0</v>
      </c>
      <c r="M194" s="5">
        <f>$E194*Datenbank!O195</f>
        <v>0</v>
      </c>
      <c r="N194" s="5">
        <f>$E194*Datenbank!P195</f>
        <v>0</v>
      </c>
      <c r="O194" s="5">
        <f>$E194*Datenbank!Q195</f>
        <v>0</v>
      </c>
      <c r="P194" s="5">
        <f>$E194*Datenbank!R195</f>
        <v>0</v>
      </c>
      <c r="Q194" s="5">
        <f>$E194*Datenbank!S195</f>
        <v>0</v>
      </c>
      <c r="R194" s="5">
        <f>$E194*Datenbank!T195</f>
        <v>0</v>
      </c>
      <c r="S194" s="5">
        <f>$E194*Datenbank!U195</f>
        <v>0</v>
      </c>
      <c r="T194" s="5">
        <f>$E194*Datenbank!V195</f>
        <v>0</v>
      </c>
      <c r="U194" s="5">
        <f>$E194*Datenbank!W195</f>
        <v>0</v>
      </c>
      <c r="V194" s="5">
        <f>$E194*Datenbank!X195</f>
        <v>0</v>
      </c>
      <c r="Y194">
        <f>HOLDS!G201*HOLDS!$E201</f>
        <v>0</v>
      </c>
      <c r="Z194">
        <f>HOLDS!H201*HOLDS!$E201</f>
        <v>0</v>
      </c>
      <c r="AA194">
        <f>HOLDS!I201*HOLDS!$E201</f>
        <v>0</v>
      </c>
      <c r="AB194">
        <f>HOLDS!J201*HOLDS!$E201</f>
        <v>0</v>
      </c>
      <c r="AC194">
        <f>HOLDS!K201*HOLDS!$E201</f>
        <v>0</v>
      </c>
      <c r="AD194">
        <f>HOLDS!L201*HOLDS!$E201</f>
        <v>0</v>
      </c>
      <c r="AE194">
        <f>HOLDS!M201*HOLDS!$E201</f>
        <v>0</v>
      </c>
      <c r="AF194">
        <f>HOLDS!N201*HOLDS!$E201</f>
        <v>0</v>
      </c>
      <c r="AG194">
        <f>HOLDS!O201*HOLDS!$E201</f>
        <v>0</v>
      </c>
      <c r="AH194">
        <f>HOLDS!P201*HOLDS!$E201</f>
        <v>0</v>
      </c>
      <c r="AI194">
        <f>HOLDS!Q201*HOLDS!$E201</f>
        <v>0</v>
      </c>
      <c r="AJ194">
        <f>HOLDS!R201*HOLDS!$E201</f>
        <v>0</v>
      </c>
      <c r="AK194">
        <f>HOLDS!S201*HOLDS!$E201</f>
        <v>0</v>
      </c>
      <c r="AL194">
        <f>HOLDS!T201*HOLDS!$E201</f>
        <v>0</v>
      </c>
      <c r="AM194">
        <f>HOLDS!U201*HOLDS!$E201</f>
        <v>0</v>
      </c>
      <c r="AN194">
        <f>HOLDS!V201*HOLDS!$E201</f>
        <v>0</v>
      </c>
      <c r="AO194">
        <f>HOLDS!W201*HOLDS!$E201</f>
        <v>0</v>
      </c>
      <c r="AR194">
        <f>SUM(HOLDS!G201:W201)*Datenbank!AA195</f>
        <v>0</v>
      </c>
      <c r="AS194">
        <f>SUM(HOLDS!G201:W201)*Datenbank!AC195</f>
        <v>0</v>
      </c>
      <c r="AV194">
        <f>SUM(HOLDS!G201:W201)*Datenbank!AF195</f>
        <v>0</v>
      </c>
    </row>
    <row r="195" spans="2:48" ht="19.5" thickBot="1" x14ac:dyDescent="0.35">
      <c r="B195" t="str">
        <f>PROPER(VLOOKUP(C195,Datenbank!B:AI,26,FALSE))</f>
        <v>104,72</v>
      </c>
      <c r="C195" s="55" t="s">
        <v>368</v>
      </c>
      <c r="D195" s="50" t="str">
        <f>PROPER(VLOOKUP(C195,Datenbank!B:C,2,FALSE))</f>
        <v>Happy Kids 7</v>
      </c>
      <c r="E195" s="1">
        <f>SUM(HOLDS!G202:W202)</f>
        <v>0</v>
      </c>
      <c r="F195" s="5">
        <f>$E195*Datenbank!H196</f>
        <v>0</v>
      </c>
      <c r="G195" s="5">
        <f>$E195*Datenbank!I196</f>
        <v>0</v>
      </c>
      <c r="H195" s="5">
        <f>$E195*Datenbank!J196</f>
        <v>0</v>
      </c>
      <c r="I195" s="5">
        <f>$E195*Datenbank!K196</f>
        <v>0</v>
      </c>
      <c r="J195" s="5">
        <f>$E195*Datenbank!L196</f>
        <v>0</v>
      </c>
      <c r="K195" s="5">
        <f>$E195*Datenbank!M196</f>
        <v>0</v>
      </c>
      <c r="L195" s="5">
        <f>$E195*Datenbank!N196</f>
        <v>0</v>
      </c>
      <c r="M195" s="5">
        <f>$E195*Datenbank!O196</f>
        <v>0</v>
      </c>
      <c r="N195" s="5">
        <f>$E195*Datenbank!P196</f>
        <v>0</v>
      </c>
      <c r="O195" s="5">
        <f>$E195*Datenbank!Q196</f>
        <v>0</v>
      </c>
      <c r="P195" s="5">
        <f>$E195*Datenbank!R196</f>
        <v>0</v>
      </c>
      <c r="Q195" s="5">
        <f>$E195*Datenbank!S196</f>
        <v>0</v>
      </c>
      <c r="R195" s="5">
        <f>$E195*Datenbank!T196</f>
        <v>0</v>
      </c>
      <c r="S195" s="5">
        <f>$E195*Datenbank!U196</f>
        <v>0</v>
      </c>
      <c r="T195" s="5">
        <f>$E195*Datenbank!V196</f>
        <v>0</v>
      </c>
      <c r="U195" s="5">
        <f>$E195*Datenbank!W196</f>
        <v>0</v>
      </c>
      <c r="V195" s="5">
        <f>$E195*Datenbank!X196</f>
        <v>0</v>
      </c>
      <c r="Y195">
        <f>HOLDS!G202*HOLDS!$E202</f>
        <v>0</v>
      </c>
      <c r="Z195">
        <f>HOLDS!H202*HOLDS!$E202</f>
        <v>0</v>
      </c>
      <c r="AA195">
        <f>HOLDS!I202*HOLDS!$E202</f>
        <v>0</v>
      </c>
      <c r="AB195">
        <f>HOLDS!J202*HOLDS!$E202</f>
        <v>0</v>
      </c>
      <c r="AC195">
        <f>HOLDS!K202*HOLDS!$E202</f>
        <v>0</v>
      </c>
      <c r="AD195">
        <f>HOLDS!L202*HOLDS!$E202</f>
        <v>0</v>
      </c>
      <c r="AE195">
        <f>HOLDS!M202*HOLDS!$E202</f>
        <v>0</v>
      </c>
      <c r="AF195">
        <f>HOLDS!N202*HOLDS!$E202</f>
        <v>0</v>
      </c>
      <c r="AG195">
        <f>HOLDS!O202*HOLDS!$E202</f>
        <v>0</v>
      </c>
      <c r="AH195">
        <f>HOLDS!P202*HOLDS!$E202</f>
        <v>0</v>
      </c>
      <c r="AI195">
        <f>HOLDS!Q202*HOLDS!$E202</f>
        <v>0</v>
      </c>
      <c r="AJ195">
        <f>HOLDS!R202*HOLDS!$E202</f>
        <v>0</v>
      </c>
      <c r="AK195">
        <f>HOLDS!S202*HOLDS!$E202</f>
        <v>0</v>
      </c>
      <c r="AL195">
        <f>HOLDS!T202*HOLDS!$E202</f>
        <v>0</v>
      </c>
      <c r="AM195">
        <f>HOLDS!U202*HOLDS!$E202</f>
        <v>0</v>
      </c>
      <c r="AN195">
        <f>HOLDS!V202*HOLDS!$E202</f>
        <v>0</v>
      </c>
      <c r="AO195">
        <f>HOLDS!W202*HOLDS!$E202</f>
        <v>0</v>
      </c>
      <c r="AR195">
        <f>SUM(HOLDS!G202:W202)*Datenbank!AA196</f>
        <v>0</v>
      </c>
      <c r="AS195">
        <f>SUM(HOLDS!G202:W202)*Datenbank!AC196</f>
        <v>0</v>
      </c>
      <c r="AV195">
        <f>SUM(HOLDS!G202:W202)*Datenbank!AF196</f>
        <v>0</v>
      </c>
    </row>
    <row r="196" spans="2:48" ht="19.5" thickBot="1" x14ac:dyDescent="0.35">
      <c r="B196" t="str">
        <f>PROPER(VLOOKUP(C196,Datenbank!B:AI,26,FALSE))</f>
        <v>97,58</v>
      </c>
      <c r="C196" s="55" t="s">
        <v>369</v>
      </c>
      <c r="D196" s="50" t="str">
        <f>PROPER(VLOOKUP(C196,Datenbank!B:C,2,FALSE))</f>
        <v>Happy Kids 8</v>
      </c>
      <c r="E196" s="1">
        <f>SUM(HOLDS!G203:W203)</f>
        <v>0</v>
      </c>
      <c r="F196" s="5">
        <f>$E196*Datenbank!H197</f>
        <v>0</v>
      </c>
      <c r="G196" s="5">
        <f>$E196*Datenbank!I197</f>
        <v>0</v>
      </c>
      <c r="H196" s="5">
        <f>$E196*Datenbank!J197</f>
        <v>0</v>
      </c>
      <c r="I196" s="5">
        <f>$E196*Datenbank!K197</f>
        <v>0</v>
      </c>
      <c r="J196" s="5">
        <f>$E196*Datenbank!L197</f>
        <v>0</v>
      </c>
      <c r="K196" s="5">
        <f>$E196*Datenbank!M197</f>
        <v>0</v>
      </c>
      <c r="L196" s="5">
        <f>$E196*Datenbank!N197</f>
        <v>0</v>
      </c>
      <c r="M196" s="5">
        <f>$E196*Datenbank!O197</f>
        <v>0</v>
      </c>
      <c r="N196" s="5">
        <f>$E196*Datenbank!P197</f>
        <v>0</v>
      </c>
      <c r="O196" s="5">
        <f>$E196*Datenbank!Q197</f>
        <v>0</v>
      </c>
      <c r="P196" s="5">
        <f>$E196*Datenbank!R197</f>
        <v>0</v>
      </c>
      <c r="Q196" s="5">
        <f>$E196*Datenbank!S197</f>
        <v>0</v>
      </c>
      <c r="R196" s="5">
        <f>$E196*Datenbank!T197</f>
        <v>0</v>
      </c>
      <c r="S196" s="5">
        <f>$E196*Datenbank!U197</f>
        <v>0</v>
      </c>
      <c r="T196" s="5">
        <f>$E196*Datenbank!V197</f>
        <v>0</v>
      </c>
      <c r="U196" s="5">
        <f>$E196*Datenbank!W197</f>
        <v>0</v>
      </c>
      <c r="V196" s="5">
        <f>$E196*Datenbank!X197</f>
        <v>0</v>
      </c>
      <c r="Y196">
        <f>HOLDS!G203*HOLDS!$E203</f>
        <v>0</v>
      </c>
      <c r="Z196">
        <f>HOLDS!H203*HOLDS!$E203</f>
        <v>0</v>
      </c>
      <c r="AA196">
        <f>HOLDS!I203*HOLDS!$E203</f>
        <v>0</v>
      </c>
      <c r="AB196">
        <f>HOLDS!J203*HOLDS!$E203</f>
        <v>0</v>
      </c>
      <c r="AC196">
        <f>HOLDS!K203*HOLDS!$E203</f>
        <v>0</v>
      </c>
      <c r="AD196">
        <f>HOLDS!L203*HOLDS!$E203</f>
        <v>0</v>
      </c>
      <c r="AE196">
        <f>HOLDS!M203*HOLDS!$E203</f>
        <v>0</v>
      </c>
      <c r="AF196">
        <f>HOLDS!N203*HOLDS!$E203</f>
        <v>0</v>
      </c>
      <c r="AG196">
        <f>HOLDS!O203*HOLDS!$E203</f>
        <v>0</v>
      </c>
      <c r="AH196">
        <f>HOLDS!P203*HOLDS!$E203</f>
        <v>0</v>
      </c>
      <c r="AI196">
        <f>HOLDS!Q203*HOLDS!$E203</f>
        <v>0</v>
      </c>
      <c r="AJ196">
        <f>HOLDS!R203*HOLDS!$E203</f>
        <v>0</v>
      </c>
      <c r="AK196">
        <f>HOLDS!S203*HOLDS!$E203</f>
        <v>0</v>
      </c>
      <c r="AL196">
        <f>HOLDS!T203*HOLDS!$E203</f>
        <v>0</v>
      </c>
      <c r="AM196">
        <f>HOLDS!U203*HOLDS!$E203</f>
        <v>0</v>
      </c>
      <c r="AN196">
        <f>HOLDS!V203*HOLDS!$E203</f>
        <v>0</v>
      </c>
      <c r="AO196">
        <f>HOLDS!W203*HOLDS!$E203</f>
        <v>0</v>
      </c>
      <c r="AR196">
        <f>SUM(HOLDS!G203:W203)*Datenbank!AA197</f>
        <v>0</v>
      </c>
      <c r="AS196">
        <f>SUM(HOLDS!G203:W203)*Datenbank!AC197</f>
        <v>0</v>
      </c>
      <c r="AV196">
        <f>SUM(HOLDS!G203:W203)*Datenbank!AF197</f>
        <v>0</v>
      </c>
    </row>
    <row r="197" spans="2:48" ht="19.5" thickBot="1" x14ac:dyDescent="0.35">
      <c r="B197" t="str">
        <f>PROPER(VLOOKUP(C197,Datenbank!B:AI,26,FALSE))</f>
        <v>103,53</v>
      </c>
      <c r="C197" s="55" t="s">
        <v>370</v>
      </c>
      <c r="D197" s="50" t="str">
        <f>PROPER(VLOOKUP(C197,Datenbank!B:C,2,FALSE))</f>
        <v>Happy Kids 9</v>
      </c>
      <c r="E197" s="1">
        <f>SUM(HOLDS!G204:W204)</f>
        <v>0</v>
      </c>
      <c r="F197" s="5">
        <f>$E197*Datenbank!H198</f>
        <v>0</v>
      </c>
      <c r="G197" s="5">
        <f>$E197*Datenbank!I198</f>
        <v>0</v>
      </c>
      <c r="H197" s="5">
        <f>$E197*Datenbank!J198</f>
        <v>0</v>
      </c>
      <c r="I197" s="5">
        <f>$E197*Datenbank!K198</f>
        <v>0</v>
      </c>
      <c r="J197" s="5">
        <f>$E197*Datenbank!L198</f>
        <v>0</v>
      </c>
      <c r="K197" s="5">
        <f>$E197*Datenbank!M198</f>
        <v>0</v>
      </c>
      <c r="L197" s="5">
        <f>$E197*Datenbank!N198</f>
        <v>0</v>
      </c>
      <c r="M197" s="5">
        <f>$E197*Datenbank!O198</f>
        <v>0</v>
      </c>
      <c r="N197" s="5">
        <f>$E197*Datenbank!P198</f>
        <v>0</v>
      </c>
      <c r="O197" s="5">
        <f>$E197*Datenbank!Q198</f>
        <v>0</v>
      </c>
      <c r="P197" s="5">
        <f>$E197*Datenbank!R198</f>
        <v>0</v>
      </c>
      <c r="Q197" s="5">
        <f>$E197*Datenbank!S198</f>
        <v>0</v>
      </c>
      <c r="R197" s="5">
        <f>$E197*Datenbank!T198</f>
        <v>0</v>
      </c>
      <c r="S197" s="5">
        <f>$E197*Datenbank!U198</f>
        <v>0</v>
      </c>
      <c r="T197" s="5">
        <f>$E197*Datenbank!V198</f>
        <v>0</v>
      </c>
      <c r="U197" s="5">
        <f>$E197*Datenbank!W198</f>
        <v>0</v>
      </c>
      <c r="V197" s="5">
        <f>$E197*Datenbank!X198</f>
        <v>0</v>
      </c>
      <c r="Y197">
        <f>HOLDS!G204*HOLDS!$E204</f>
        <v>0</v>
      </c>
      <c r="Z197">
        <f>HOLDS!H204*HOLDS!$E204</f>
        <v>0</v>
      </c>
      <c r="AA197">
        <f>HOLDS!I204*HOLDS!$E204</f>
        <v>0</v>
      </c>
      <c r="AB197">
        <f>HOLDS!J204*HOLDS!$E204</f>
        <v>0</v>
      </c>
      <c r="AC197">
        <f>HOLDS!K204*HOLDS!$E204</f>
        <v>0</v>
      </c>
      <c r="AD197">
        <f>HOLDS!L204*HOLDS!$E204</f>
        <v>0</v>
      </c>
      <c r="AE197">
        <f>HOLDS!M204*HOLDS!$E204</f>
        <v>0</v>
      </c>
      <c r="AF197">
        <f>HOLDS!N204*HOLDS!$E204</f>
        <v>0</v>
      </c>
      <c r="AG197">
        <f>HOLDS!O204*HOLDS!$E204</f>
        <v>0</v>
      </c>
      <c r="AH197">
        <f>HOLDS!P204*HOLDS!$E204</f>
        <v>0</v>
      </c>
      <c r="AI197">
        <f>HOLDS!Q204*HOLDS!$E204</f>
        <v>0</v>
      </c>
      <c r="AJ197">
        <f>HOLDS!R204*HOLDS!$E204</f>
        <v>0</v>
      </c>
      <c r="AK197">
        <f>HOLDS!S204*HOLDS!$E204</f>
        <v>0</v>
      </c>
      <c r="AL197">
        <f>HOLDS!T204*HOLDS!$E204</f>
        <v>0</v>
      </c>
      <c r="AM197">
        <f>HOLDS!U204*HOLDS!$E204</f>
        <v>0</v>
      </c>
      <c r="AN197">
        <f>HOLDS!V204*HOLDS!$E204</f>
        <v>0</v>
      </c>
      <c r="AO197">
        <f>HOLDS!W204*HOLDS!$E204</f>
        <v>0</v>
      </c>
      <c r="AR197">
        <f>SUM(HOLDS!G204:W204)*Datenbank!AA198</f>
        <v>0</v>
      </c>
      <c r="AS197">
        <f>SUM(HOLDS!G204:W204)*Datenbank!AC198</f>
        <v>0</v>
      </c>
      <c r="AV197">
        <f>SUM(HOLDS!G204:W204)*Datenbank!AF198</f>
        <v>0</v>
      </c>
    </row>
    <row r="198" spans="2:48" ht="19.5" thickBot="1" x14ac:dyDescent="0.35">
      <c r="B198" t="str">
        <f>PROPER(VLOOKUP(C198,Datenbank!B:AI,26,FALSE))</f>
        <v>13,09</v>
      </c>
      <c r="C198" s="55" t="s">
        <v>89</v>
      </c>
      <c r="D198" s="50" t="str">
        <f>PROPER(VLOOKUP(C198,Datenbank!B:C,2,FALSE))</f>
        <v>Tennis</v>
      </c>
      <c r="E198" s="1">
        <f>SUM(HOLDS!G205:W205)</f>
        <v>0</v>
      </c>
      <c r="F198" s="5">
        <f>$E198*Datenbank!H199</f>
        <v>0</v>
      </c>
      <c r="G198" s="5">
        <f>$E198*Datenbank!I199</f>
        <v>0</v>
      </c>
      <c r="H198" s="5">
        <f>$E198*Datenbank!J199</f>
        <v>0</v>
      </c>
      <c r="I198" s="5">
        <f>$E198*Datenbank!K199</f>
        <v>0</v>
      </c>
      <c r="J198" s="5">
        <f>$E198*Datenbank!L199</f>
        <v>0</v>
      </c>
      <c r="K198" s="5">
        <f>$E198*Datenbank!M199</f>
        <v>0</v>
      </c>
      <c r="L198" s="5">
        <f>$E198*Datenbank!N199</f>
        <v>0</v>
      </c>
      <c r="M198" s="5">
        <f>$E198*Datenbank!O199</f>
        <v>0</v>
      </c>
      <c r="N198" s="5">
        <f>$E198*Datenbank!P199</f>
        <v>0</v>
      </c>
      <c r="O198" s="5">
        <f>$E198*Datenbank!Q199</f>
        <v>0</v>
      </c>
      <c r="P198" s="5">
        <f>$E198*Datenbank!R199</f>
        <v>0</v>
      </c>
      <c r="Q198" s="5">
        <f>$E198*Datenbank!S199</f>
        <v>0</v>
      </c>
      <c r="R198" s="5">
        <f>$E198*Datenbank!T199</f>
        <v>0</v>
      </c>
      <c r="S198" s="5">
        <f>$E198*Datenbank!U199</f>
        <v>0</v>
      </c>
      <c r="T198" s="5">
        <f>$E198*Datenbank!V199</f>
        <v>0</v>
      </c>
      <c r="U198" s="5">
        <f>$E198*Datenbank!W199</f>
        <v>0</v>
      </c>
      <c r="V198" s="5">
        <f>$E198*Datenbank!X199</f>
        <v>0</v>
      </c>
      <c r="Y198">
        <f>HOLDS!G205*HOLDS!$E205</f>
        <v>0</v>
      </c>
      <c r="Z198">
        <f>HOLDS!H205*HOLDS!$E205</f>
        <v>0</v>
      </c>
      <c r="AA198">
        <f>HOLDS!I205*HOLDS!$E205</f>
        <v>0</v>
      </c>
      <c r="AB198">
        <f>HOLDS!J205*HOLDS!$E205</f>
        <v>0</v>
      </c>
      <c r="AC198">
        <f>HOLDS!K205*HOLDS!$E205</f>
        <v>0</v>
      </c>
      <c r="AD198">
        <f>HOLDS!L205*HOLDS!$E205</f>
        <v>0</v>
      </c>
      <c r="AE198">
        <f>HOLDS!M205*HOLDS!$E205</f>
        <v>0</v>
      </c>
      <c r="AF198">
        <f>HOLDS!N205*HOLDS!$E205</f>
        <v>0</v>
      </c>
      <c r="AG198">
        <f>HOLDS!O205*HOLDS!$E205</f>
        <v>0</v>
      </c>
      <c r="AH198">
        <f>HOLDS!P205*HOLDS!$E205</f>
        <v>0</v>
      </c>
      <c r="AI198">
        <f>HOLDS!Q205*HOLDS!$E205</f>
        <v>0</v>
      </c>
      <c r="AJ198">
        <f>HOLDS!R205*HOLDS!$E205</f>
        <v>0</v>
      </c>
      <c r="AK198">
        <f>HOLDS!S205*HOLDS!$E205</f>
        <v>0</v>
      </c>
      <c r="AL198">
        <f>HOLDS!T205*HOLDS!$E205</f>
        <v>0</v>
      </c>
      <c r="AM198">
        <f>HOLDS!U205*HOLDS!$E205</f>
        <v>0</v>
      </c>
      <c r="AN198">
        <f>HOLDS!V205*HOLDS!$E205</f>
        <v>0</v>
      </c>
      <c r="AO198">
        <f>HOLDS!W205*HOLDS!$E205</f>
        <v>0</v>
      </c>
      <c r="AR198">
        <f>SUM(HOLDS!G205:W205)*Datenbank!AA199</f>
        <v>0</v>
      </c>
      <c r="AS198">
        <f>SUM(HOLDS!G205:W205)*Datenbank!AC199</f>
        <v>0</v>
      </c>
      <c r="AV198">
        <f>SUM(HOLDS!G205:W205)*Datenbank!AF199</f>
        <v>0</v>
      </c>
    </row>
    <row r="199" spans="2:48" ht="19.5" thickBot="1" x14ac:dyDescent="0.35">
      <c r="B199" t="str">
        <f>PROPER(VLOOKUP(C199,Datenbank!B:AI,26,FALSE))</f>
        <v>63,07</v>
      </c>
      <c r="C199" s="55" t="s">
        <v>36</v>
      </c>
      <c r="D199" s="50" t="str">
        <f>PROPER(VLOOKUP(C199,Datenbank!B:C,2,FALSE))</f>
        <v>Volley</v>
      </c>
      <c r="E199" s="1">
        <f>SUM(HOLDS!G206:W206)</f>
        <v>0</v>
      </c>
      <c r="F199" s="5">
        <f>$E199*Datenbank!H200</f>
        <v>0</v>
      </c>
      <c r="G199" s="5">
        <f>$E199*Datenbank!I200</f>
        <v>0</v>
      </c>
      <c r="H199" s="5">
        <f>$E199*Datenbank!J200</f>
        <v>0</v>
      </c>
      <c r="I199" s="5">
        <f>$E199*Datenbank!K200</f>
        <v>0</v>
      </c>
      <c r="J199" s="5">
        <f>$E199*Datenbank!L200</f>
        <v>0</v>
      </c>
      <c r="K199" s="5">
        <f>$E199*Datenbank!M200</f>
        <v>0</v>
      </c>
      <c r="L199" s="5">
        <f>$E199*Datenbank!N200</f>
        <v>0</v>
      </c>
      <c r="M199" s="5">
        <f>$E199*Datenbank!O200</f>
        <v>0</v>
      </c>
      <c r="N199" s="5">
        <f>$E199*Datenbank!P200</f>
        <v>0</v>
      </c>
      <c r="O199" s="5">
        <f>$E199*Datenbank!Q200</f>
        <v>0</v>
      </c>
      <c r="P199" s="5">
        <f>$E199*Datenbank!R200</f>
        <v>0</v>
      </c>
      <c r="Q199" s="5">
        <f>$E199*Datenbank!S200</f>
        <v>0</v>
      </c>
      <c r="R199" s="5">
        <f>$E199*Datenbank!T200</f>
        <v>0</v>
      </c>
      <c r="S199" s="5">
        <f>$E199*Datenbank!U200</f>
        <v>0</v>
      </c>
      <c r="T199" s="5">
        <f>$E199*Datenbank!V200</f>
        <v>0</v>
      </c>
      <c r="U199" s="5">
        <f>$E199*Datenbank!W200</f>
        <v>0</v>
      </c>
      <c r="V199" s="5">
        <f>$E199*Datenbank!X200</f>
        <v>0</v>
      </c>
      <c r="Y199">
        <f>HOLDS!G206*HOLDS!$E206</f>
        <v>0</v>
      </c>
      <c r="Z199">
        <f>HOLDS!H206*HOLDS!$E206</f>
        <v>0</v>
      </c>
      <c r="AA199">
        <f>HOLDS!I206*HOLDS!$E206</f>
        <v>0</v>
      </c>
      <c r="AB199">
        <f>HOLDS!J206*HOLDS!$E206</f>
        <v>0</v>
      </c>
      <c r="AC199">
        <f>HOLDS!K206*HOLDS!$E206</f>
        <v>0</v>
      </c>
      <c r="AD199">
        <f>HOLDS!L206*HOLDS!$E206</f>
        <v>0</v>
      </c>
      <c r="AE199">
        <f>HOLDS!M206*HOLDS!$E206</f>
        <v>0</v>
      </c>
      <c r="AF199">
        <f>HOLDS!N206*HOLDS!$E206</f>
        <v>0</v>
      </c>
      <c r="AG199">
        <f>HOLDS!O206*HOLDS!$E206</f>
        <v>0</v>
      </c>
      <c r="AH199">
        <f>HOLDS!P206*HOLDS!$E206</f>
        <v>0</v>
      </c>
      <c r="AI199">
        <f>HOLDS!Q206*HOLDS!$E206</f>
        <v>0</v>
      </c>
      <c r="AJ199">
        <f>HOLDS!R206*HOLDS!$E206</f>
        <v>0</v>
      </c>
      <c r="AK199">
        <f>HOLDS!S206*HOLDS!$E206</f>
        <v>0</v>
      </c>
      <c r="AL199">
        <f>HOLDS!T206*HOLDS!$E206</f>
        <v>0</v>
      </c>
      <c r="AM199">
        <f>HOLDS!U206*HOLDS!$E206</f>
        <v>0</v>
      </c>
      <c r="AN199">
        <f>HOLDS!V206*HOLDS!$E206</f>
        <v>0</v>
      </c>
      <c r="AO199">
        <f>HOLDS!W206*HOLDS!$E206</f>
        <v>0</v>
      </c>
      <c r="AR199">
        <f>SUM(HOLDS!G206:W206)*Datenbank!AA200</f>
        <v>0</v>
      </c>
      <c r="AS199">
        <f>SUM(HOLDS!G206:W206)*Datenbank!AC200</f>
        <v>0</v>
      </c>
      <c r="AV199">
        <f>SUM(HOLDS!G206:W206)*Datenbank!AF200</f>
        <v>0</v>
      </c>
    </row>
    <row r="200" spans="2:48" ht="19.5" thickBot="1" x14ac:dyDescent="0.35">
      <c r="B200" t="str">
        <f>PROPER(VLOOKUP(C200,Datenbank!B:AI,26,FALSE))</f>
        <v>65,45</v>
      </c>
      <c r="C200" s="55" t="s">
        <v>75</v>
      </c>
      <c r="D200" s="50" t="str">
        <f>PROPER(VLOOKUP(C200,Datenbank!B:C,2,FALSE))</f>
        <v>Bricks</v>
      </c>
      <c r="E200" s="1">
        <f>SUM(HOLDS!G207:W207)</f>
        <v>0</v>
      </c>
      <c r="F200" s="5">
        <f>$E200*Datenbank!H201</f>
        <v>0</v>
      </c>
      <c r="G200" s="5">
        <f>$E200*Datenbank!I201</f>
        <v>0</v>
      </c>
      <c r="H200" s="5">
        <f>$E200*Datenbank!J201</f>
        <v>0</v>
      </c>
      <c r="I200" s="5">
        <f>$E200*Datenbank!K201</f>
        <v>0</v>
      </c>
      <c r="J200" s="5">
        <f>$E200*Datenbank!L201</f>
        <v>0</v>
      </c>
      <c r="K200" s="5">
        <f>$E200*Datenbank!M201</f>
        <v>0</v>
      </c>
      <c r="L200" s="5">
        <f>$E200*Datenbank!N201</f>
        <v>0</v>
      </c>
      <c r="M200" s="5">
        <f>$E200*Datenbank!O201</f>
        <v>0</v>
      </c>
      <c r="N200" s="5">
        <f>$E200*Datenbank!P201</f>
        <v>0</v>
      </c>
      <c r="O200" s="5">
        <f>$E200*Datenbank!Q201</f>
        <v>0</v>
      </c>
      <c r="P200" s="5">
        <f>$E200*Datenbank!R201</f>
        <v>0</v>
      </c>
      <c r="Q200" s="5">
        <f>$E200*Datenbank!S201</f>
        <v>0</v>
      </c>
      <c r="R200" s="5">
        <f>$E200*Datenbank!T201</f>
        <v>0</v>
      </c>
      <c r="S200" s="5">
        <f>$E200*Datenbank!U201</f>
        <v>0</v>
      </c>
      <c r="T200" s="5">
        <f>$E200*Datenbank!V201</f>
        <v>0</v>
      </c>
      <c r="U200" s="5">
        <f>$E200*Datenbank!W201</f>
        <v>0</v>
      </c>
      <c r="V200" s="5">
        <f>$E200*Datenbank!X201</f>
        <v>0</v>
      </c>
      <c r="Y200">
        <f>HOLDS!G207*HOLDS!$E207</f>
        <v>0</v>
      </c>
      <c r="Z200">
        <f>HOLDS!H207*HOLDS!$E207</f>
        <v>0</v>
      </c>
      <c r="AA200">
        <f>HOLDS!I207*HOLDS!$E207</f>
        <v>0</v>
      </c>
      <c r="AB200">
        <f>HOLDS!J207*HOLDS!$E207</f>
        <v>0</v>
      </c>
      <c r="AC200">
        <f>HOLDS!K207*HOLDS!$E207</f>
        <v>0</v>
      </c>
      <c r="AD200">
        <f>HOLDS!L207*HOLDS!$E207</f>
        <v>0</v>
      </c>
      <c r="AE200">
        <f>HOLDS!M207*HOLDS!$E207</f>
        <v>0</v>
      </c>
      <c r="AF200">
        <f>HOLDS!N207*HOLDS!$E207</f>
        <v>0</v>
      </c>
      <c r="AG200">
        <f>HOLDS!O207*HOLDS!$E207</f>
        <v>0</v>
      </c>
      <c r="AH200">
        <f>HOLDS!P207*HOLDS!$E207</f>
        <v>0</v>
      </c>
      <c r="AI200">
        <f>HOLDS!Q207*HOLDS!$E207</f>
        <v>0</v>
      </c>
      <c r="AJ200">
        <f>HOLDS!R207*HOLDS!$E207</f>
        <v>0</v>
      </c>
      <c r="AK200">
        <f>HOLDS!S207*HOLDS!$E207</f>
        <v>0</v>
      </c>
      <c r="AL200">
        <f>HOLDS!T207*HOLDS!$E207</f>
        <v>0</v>
      </c>
      <c r="AM200">
        <f>HOLDS!U207*HOLDS!$E207</f>
        <v>0</v>
      </c>
      <c r="AN200">
        <f>HOLDS!V207*HOLDS!$E207</f>
        <v>0</v>
      </c>
      <c r="AO200">
        <f>HOLDS!W207*HOLDS!$E207</f>
        <v>0</v>
      </c>
      <c r="AR200">
        <f>SUM(HOLDS!G207:W207)*Datenbank!AA201</f>
        <v>0</v>
      </c>
      <c r="AS200">
        <f>SUM(HOLDS!G207:W207)*Datenbank!AC201</f>
        <v>0</v>
      </c>
      <c r="AV200">
        <f>SUM(HOLDS!G207:W207)*Datenbank!AF201</f>
        <v>0</v>
      </c>
    </row>
    <row r="201" spans="2:48" ht="19.5" thickBot="1" x14ac:dyDescent="0.35">
      <c r="B201" t="str">
        <f>PROPER(VLOOKUP(C201,Datenbank!B:AI,26,FALSE))</f>
        <v>15,47</v>
      </c>
      <c r="C201" s="55" t="s">
        <v>472</v>
      </c>
      <c r="D201" s="50" t="str">
        <f>PROPER(VLOOKUP(C201,Datenbank!B:C,2,FALSE))</f>
        <v>Stick</v>
      </c>
      <c r="E201" s="1">
        <f>SUM(HOLDS!G208:W208)</f>
        <v>0</v>
      </c>
      <c r="F201" s="5">
        <f>$E201*Datenbank!H202</f>
        <v>0</v>
      </c>
      <c r="G201" s="5">
        <f>$E201*Datenbank!I202</f>
        <v>0</v>
      </c>
      <c r="H201" s="5">
        <f>$E201*Datenbank!J202</f>
        <v>0</v>
      </c>
      <c r="I201" s="5">
        <f>$E201*Datenbank!K202</f>
        <v>0</v>
      </c>
      <c r="J201" s="5">
        <f>$E201*Datenbank!L202</f>
        <v>0</v>
      </c>
      <c r="K201" s="5">
        <f>$E201*Datenbank!M202</f>
        <v>0</v>
      </c>
      <c r="L201" s="5">
        <f>$E201*Datenbank!N202</f>
        <v>0</v>
      </c>
      <c r="M201" s="5">
        <f>$E201*Datenbank!O202</f>
        <v>0</v>
      </c>
      <c r="N201" s="5">
        <f>$E201*Datenbank!P202</f>
        <v>0</v>
      </c>
      <c r="O201" s="5">
        <f>$E201*Datenbank!Q202</f>
        <v>0</v>
      </c>
      <c r="P201" s="5">
        <f>$E201*Datenbank!R202</f>
        <v>0</v>
      </c>
      <c r="Q201" s="5">
        <f>$E201*Datenbank!S202</f>
        <v>0</v>
      </c>
      <c r="R201" s="5">
        <f>$E201*Datenbank!T202</f>
        <v>0</v>
      </c>
      <c r="S201" s="5">
        <f>$E201*Datenbank!U202</f>
        <v>0</v>
      </c>
      <c r="T201" s="5">
        <f>$E201*Datenbank!V202</f>
        <v>0</v>
      </c>
      <c r="U201" s="5">
        <f>$E201*Datenbank!W202</f>
        <v>0</v>
      </c>
      <c r="V201" s="5">
        <f>$E201*Datenbank!X202</f>
        <v>0</v>
      </c>
      <c r="Y201">
        <f>HOLDS!G208*HOLDS!$E208</f>
        <v>0</v>
      </c>
      <c r="Z201">
        <f>HOLDS!H208*HOLDS!$E208</f>
        <v>0</v>
      </c>
      <c r="AA201">
        <f>HOLDS!I208*HOLDS!$E208</f>
        <v>0</v>
      </c>
      <c r="AB201">
        <f>HOLDS!J208*HOLDS!$E208</f>
        <v>0</v>
      </c>
      <c r="AC201">
        <f>HOLDS!K208*HOLDS!$E208</f>
        <v>0</v>
      </c>
      <c r="AD201">
        <f>HOLDS!L208*HOLDS!$E208</f>
        <v>0</v>
      </c>
      <c r="AE201">
        <f>HOLDS!M208*HOLDS!$E208</f>
        <v>0</v>
      </c>
      <c r="AF201">
        <f>HOLDS!N208*HOLDS!$E208</f>
        <v>0</v>
      </c>
      <c r="AG201">
        <f>HOLDS!O208*HOLDS!$E208</f>
        <v>0</v>
      </c>
      <c r="AH201">
        <f>HOLDS!P208*HOLDS!$E208</f>
        <v>0</v>
      </c>
      <c r="AI201">
        <f>HOLDS!Q208*HOLDS!$E208</f>
        <v>0</v>
      </c>
      <c r="AJ201">
        <f>HOLDS!R208*HOLDS!$E208</f>
        <v>0</v>
      </c>
      <c r="AK201">
        <f>HOLDS!S208*HOLDS!$E208</f>
        <v>0</v>
      </c>
      <c r="AL201">
        <f>HOLDS!T208*HOLDS!$E208</f>
        <v>0</v>
      </c>
      <c r="AM201">
        <f>HOLDS!U208*HOLDS!$E208</f>
        <v>0</v>
      </c>
      <c r="AN201">
        <f>HOLDS!V208*HOLDS!$E208</f>
        <v>0</v>
      </c>
      <c r="AO201">
        <f>HOLDS!W208*HOLDS!$E208</f>
        <v>0</v>
      </c>
      <c r="AR201">
        <f>SUM(HOLDS!G208:W208)*Datenbank!AA202</f>
        <v>0</v>
      </c>
      <c r="AS201">
        <f>SUM(HOLDS!G208:W208)*Datenbank!AC202</f>
        <v>0</v>
      </c>
      <c r="AV201">
        <f>SUM(HOLDS!G208:W208)*Datenbank!AF202</f>
        <v>0</v>
      </c>
    </row>
    <row r="202" spans="2:48" ht="19.5" thickBot="1" x14ac:dyDescent="0.35">
      <c r="B202" t="str">
        <f>PROPER(VLOOKUP(C202,Datenbank!B:AI,26,FALSE))</f>
        <v>21,42</v>
      </c>
      <c r="C202" s="55" t="s">
        <v>473</v>
      </c>
      <c r="D202" s="50" t="str">
        <f>PROPER(VLOOKUP(C202,Datenbank!B:C,2,FALSE))</f>
        <v>Cup</v>
      </c>
      <c r="E202" s="1">
        <f>SUM(HOLDS!G209:W209)</f>
        <v>0</v>
      </c>
      <c r="F202" s="5">
        <f>$E202*Datenbank!H203</f>
        <v>0</v>
      </c>
      <c r="G202" s="5">
        <f>$E202*Datenbank!I203</f>
        <v>0</v>
      </c>
      <c r="H202" s="5">
        <f>$E202*Datenbank!J203</f>
        <v>0</v>
      </c>
      <c r="I202" s="5">
        <f>$E202*Datenbank!K203</f>
        <v>0</v>
      </c>
      <c r="J202" s="5">
        <f>$E202*Datenbank!L203</f>
        <v>0</v>
      </c>
      <c r="K202" s="5">
        <f>$E202*Datenbank!M203</f>
        <v>0</v>
      </c>
      <c r="L202" s="5">
        <f>$E202*Datenbank!N203</f>
        <v>0</v>
      </c>
      <c r="M202" s="5">
        <f>$E202*Datenbank!O203</f>
        <v>0</v>
      </c>
      <c r="N202" s="5">
        <f>$E202*Datenbank!P203</f>
        <v>0</v>
      </c>
      <c r="O202" s="5">
        <f>$E202*Datenbank!Q203</f>
        <v>0</v>
      </c>
      <c r="P202" s="5">
        <f>$E202*Datenbank!R203</f>
        <v>0</v>
      </c>
      <c r="Q202" s="5">
        <f>$E202*Datenbank!S203</f>
        <v>0</v>
      </c>
      <c r="R202" s="5">
        <f>$E202*Datenbank!T203</f>
        <v>0</v>
      </c>
      <c r="S202" s="5">
        <f>$E202*Datenbank!U203</f>
        <v>0</v>
      </c>
      <c r="T202" s="5">
        <f>$E202*Datenbank!V203</f>
        <v>0</v>
      </c>
      <c r="U202" s="5">
        <f>$E202*Datenbank!W203</f>
        <v>0</v>
      </c>
      <c r="V202" s="5">
        <f>$E202*Datenbank!X203</f>
        <v>0</v>
      </c>
      <c r="Y202">
        <f>HOLDS!G209*HOLDS!$E209</f>
        <v>0</v>
      </c>
      <c r="Z202">
        <f>HOLDS!H209*HOLDS!$E209</f>
        <v>0</v>
      </c>
      <c r="AA202">
        <f>HOLDS!I209*HOLDS!$E209</f>
        <v>0</v>
      </c>
      <c r="AB202">
        <f>HOLDS!J209*HOLDS!$E209</f>
        <v>0</v>
      </c>
      <c r="AC202">
        <f>HOLDS!K209*HOLDS!$E209</f>
        <v>0</v>
      </c>
      <c r="AD202">
        <f>HOLDS!L209*HOLDS!$E209</f>
        <v>0</v>
      </c>
      <c r="AE202">
        <f>HOLDS!M209*HOLDS!$E209</f>
        <v>0</v>
      </c>
      <c r="AF202">
        <f>HOLDS!N209*HOLDS!$E209</f>
        <v>0</v>
      </c>
      <c r="AG202">
        <f>HOLDS!O209*HOLDS!$E209</f>
        <v>0</v>
      </c>
      <c r="AH202">
        <f>HOLDS!P209*HOLDS!$E209</f>
        <v>0</v>
      </c>
      <c r="AI202">
        <f>HOLDS!Q209*HOLDS!$E209</f>
        <v>0</v>
      </c>
      <c r="AJ202">
        <f>HOLDS!R209*HOLDS!$E209</f>
        <v>0</v>
      </c>
      <c r="AK202">
        <f>HOLDS!S209*HOLDS!$E209</f>
        <v>0</v>
      </c>
      <c r="AL202">
        <f>HOLDS!T209*HOLDS!$E209</f>
        <v>0</v>
      </c>
      <c r="AM202">
        <f>HOLDS!U209*HOLDS!$E209</f>
        <v>0</v>
      </c>
      <c r="AN202">
        <f>HOLDS!V209*HOLDS!$E209</f>
        <v>0</v>
      </c>
      <c r="AO202">
        <f>HOLDS!W209*HOLDS!$E209</f>
        <v>0</v>
      </c>
      <c r="AR202">
        <f>SUM(HOLDS!G209:W209)*Datenbank!AA203</f>
        <v>0</v>
      </c>
      <c r="AS202">
        <f>SUM(HOLDS!G209:W209)*Datenbank!AC203</f>
        <v>0</v>
      </c>
      <c r="AV202">
        <f>SUM(HOLDS!G209:W209)*Datenbank!AF203</f>
        <v>0</v>
      </c>
    </row>
    <row r="203" spans="2:48" ht="19.5" thickBot="1" x14ac:dyDescent="0.35">
      <c r="B203" t="str">
        <f>PROPER(VLOOKUP(C203,Datenbank!B:AI,26,FALSE))</f>
        <v>15,47</v>
      </c>
      <c r="C203" s="55" t="s">
        <v>474</v>
      </c>
      <c r="D203" s="50" t="str">
        <f>PROPER(VLOOKUP(C203,Datenbank!B:C,2,FALSE))</f>
        <v>Ring</v>
      </c>
      <c r="E203" s="1">
        <f>SUM(HOLDS!G210:W210)</f>
        <v>0</v>
      </c>
      <c r="F203" s="5">
        <f>$E203*Datenbank!H204</f>
        <v>0</v>
      </c>
      <c r="G203" s="5">
        <f>$E203*Datenbank!I204</f>
        <v>0</v>
      </c>
      <c r="H203" s="5">
        <f>$E203*Datenbank!J204</f>
        <v>0</v>
      </c>
      <c r="I203" s="5">
        <f>$E203*Datenbank!K204</f>
        <v>0</v>
      </c>
      <c r="J203" s="5">
        <f>$E203*Datenbank!L204</f>
        <v>0</v>
      </c>
      <c r="K203" s="5">
        <f>$E203*Datenbank!M204</f>
        <v>0</v>
      </c>
      <c r="L203" s="5">
        <f>$E203*Datenbank!N204</f>
        <v>0</v>
      </c>
      <c r="M203" s="5">
        <f>$E203*Datenbank!O204</f>
        <v>0</v>
      </c>
      <c r="N203" s="5">
        <f>$E203*Datenbank!P204</f>
        <v>0</v>
      </c>
      <c r="O203" s="5">
        <f>$E203*Datenbank!Q204</f>
        <v>0</v>
      </c>
      <c r="P203" s="5">
        <f>$E203*Datenbank!R204</f>
        <v>0</v>
      </c>
      <c r="Q203" s="5">
        <f>$E203*Datenbank!S204</f>
        <v>0</v>
      </c>
      <c r="R203" s="5">
        <f>$E203*Datenbank!T204</f>
        <v>0</v>
      </c>
      <c r="S203" s="5">
        <f>$E203*Datenbank!U204</f>
        <v>0</v>
      </c>
      <c r="T203" s="5">
        <f>$E203*Datenbank!V204</f>
        <v>0</v>
      </c>
      <c r="U203" s="5">
        <f>$E203*Datenbank!W204</f>
        <v>0</v>
      </c>
      <c r="V203" s="5">
        <f>$E203*Datenbank!X204</f>
        <v>0</v>
      </c>
      <c r="Y203">
        <f>HOLDS!G210*HOLDS!$E210</f>
        <v>0</v>
      </c>
      <c r="Z203">
        <f>HOLDS!H210*HOLDS!$E210</f>
        <v>0</v>
      </c>
      <c r="AA203">
        <f>HOLDS!I210*HOLDS!$E210</f>
        <v>0</v>
      </c>
      <c r="AB203">
        <f>HOLDS!J210*HOLDS!$E210</f>
        <v>0</v>
      </c>
      <c r="AC203">
        <f>HOLDS!K210*HOLDS!$E210</f>
        <v>0</v>
      </c>
      <c r="AD203">
        <f>HOLDS!L210*HOLDS!$E210</f>
        <v>0</v>
      </c>
      <c r="AE203">
        <f>HOLDS!M210*HOLDS!$E210</f>
        <v>0</v>
      </c>
      <c r="AF203">
        <f>HOLDS!N210*HOLDS!$E210</f>
        <v>0</v>
      </c>
      <c r="AG203">
        <f>HOLDS!O210*HOLDS!$E210</f>
        <v>0</v>
      </c>
      <c r="AH203">
        <f>HOLDS!P210*HOLDS!$E210</f>
        <v>0</v>
      </c>
      <c r="AI203">
        <f>HOLDS!Q210*HOLDS!$E210</f>
        <v>0</v>
      </c>
      <c r="AJ203">
        <f>HOLDS!R210*HOLDS!$E210</f>
        <v>0</v>
      </c>
      <c r="AK203">
        <f>HOLDS!S210*HOLDS!$E210</f>
        <v>0</v>
      </c>
      <c r="AL203">
        <f>HOLDS!T210*HOLDS!$E210</f>
        <v>0</v>
      </c>
      <c r="AM203">
        <f>HOLDS!U210*HOLDS!$E210</f>
        <v>0</v>
      </c>
      <c r="AN203">
        <f>HOLDS!V210*HOLDS!$E210</f>
        <v>0</v>
      </c>
      <c r="AO203">
        <f>HOLDS!W210*HOLDS!$E210</f>
        <v>0</v>
      </c>
      <c r="AR203">
        <f>SUM(HOLDS!G210:W210)*Datenbank!AA204</f>
        <v>0</v>
      </c>
      <c r="AS203">
        <f>SUM(HOLDS!G210:W210)*Datenbank!AC204</f>
        <v>0</v>
      </c>
      <c r="AV203">
        <f>SUM(HOLDS!G210:W210)*Datenbank!AF204</f>
        <v>0</v>
      </c>
    </row>
    <row r="204" spans="2:48" ht="19.5" thickBot="1" x14ac:dyDescent="0.35">
      <c r="B204" t="str">
        <f>PROPER(VLOOKUP(C204,Datenbank!B:AI,26,FALSE))</f>
        <v>21,42</v>
      </c>
      <c r="C204" s="55" t="s">
        <v>49</v>
      </c>
      <c r="D204" s="50" t="str">
        <f>PROPER(VLOOKUP(C204,Datenbank!B:C,2,FALSE))</f>
        <v>Pipe Typ 1</v>
      </c>
      <c r="E204" s="1">
        <f>SUM(HOLDS!G211:W211)</f>
        <v>0</v>
      </c>
      <c r="F204" s="5">
        <f>$E204*Datenbank!H205</f>
        <v>0</v>
      </c>
      <c r="G204" s="5">
        <f>$E204*Datenbank!I205</f>
        <v>0</v>
      </c>
      <c r="H204" s="5">
        <f>$E204*Datenbank!J205</f>
        <v>0</v>
      </c>
      <c r="I204" s="5">
        <f>$E204*Datenbank!K205</f>
        <v>0</v>
      </c>
      <c r="J204" s="5">
        <f>$E204*Datenbank!L205</f>
        <v>0</v>
      </c>
      <c r="K204" s="5">
        <f>$E204*Datenbank!M205</f>
        <v>0</v>
      </c>
      <c r="L204" s="5">
        <f>$E204*Datenbank!N205</f>
        <v>0</v>
      </c>
      <c r="M204" s="5">
        <f>$E204*Datenbank!O205</f>
        <v>0</v>
      </c>
      <c r="N204" s="5">
        <f>$E204*Datenbank!P205</f>
        <v>0</v>
      </c>
      <c r="O204" s="5">
        <f>$E204*Datenbank!Q205</f>
        <v>0</v>
      </c>
      <c r="P204" s="5">
        <f>$E204*Datenbank!R205</f>
        <v>0</v>
      </c>
      <c r="Q204" s="5">
        <f>$E204*Datenbank!S205</f>
        <v>0</v>
      </c>
      <c r="R204" s="5">
        <f>$E204*Datenbank!T205</f>
        <v>0</v>
      </c>
      <c r="S204" s="5">
        <f>$E204*Datenbank!U205</f>
        <v>0</v>
      </c>
      <c r="T204" s="5">
        <f>$E204*Datenbank!V205</f>
        <v>0</v>
      </c>
      <c r="U204" s="5">
        <f>$E204*Datenbank!W205</f>
        <v>0</v>
      </c>
      <c r="V204" s="5">
        <f>$E204*Datenbank!X205</f>
        <v>0</v>
      </c>
      <c r="Y204">
        <f>HOLDS!G211*HOLDS!$E211</f>
        <v>0</v>
      </c>
      <c r="Z204">
        <f>HOLDS!H211*HOLDS!$E211</f>
        <v>0</v>
      </c>
      <c r="AA204">
        <f>HOLDS!I211*HOLDS!$E211</f>
        <v>0</v>
      </c>
      <c r="AB204">
        <f>HOLDS!J211*HOLDS!$E211</f>
        <v>0</v>
      </c>
      <c r="AC204">
        <f>HOLDS!K211*HOLDS!$E211</f>
        <v>0</v>
      </c>
      <c r="AD204">
        <f>HOLDS!L211*HOLDS!$E211</f>
        <v>0</v>
      </c>
      <c r="AE204">
        <f>HOLDS!M211*HOLDS!$E211</f>
        <v>0</v>
      </c>
      <c r="AF204">
        <f>HOLDS!N211*HOLDS!$E211</f>
        <v>0</v>
      </c>
      <c r="AG204">
        <f>HOLDS!O211*HOLDS!$E211</f>
        <v>0</v>
      </c>
      <c r="AH204">
        <f>HOLDS!P211*HOLDS!$E211</f>
        <v>0</v>
      </c>
      <c r="AI204">
        <f>HOLDS!Q211*HOLDS!$E211</f>
        <v>0</v>
      </c>
      <c r="AJ204">
        <f>HOLDS!R211*HOLDS!$E211</f>
        <v>0</v>
      </c>
      <c r="AK204">
        <f>HOLDS!S211*HOLDS!$E211</f>
        <v>0</v>
      </c>
      <c r="AL204">
        <f>HOLDS!T211*HOLDS!$E211</f>
        <v>0</v>
      </c>
      <c r="AM204">
        <f>HOLDS!U211*HOLDS!$E211</f>
        <v>0</v>
      </c>
      <c r="AN204">
        <f>HOLDS!V211*HOLDS!$E211</f>
        <v>0</v>
      </c>
      <c r="AO204">
        <f>HOLDS!W211*HOLDS!$E211</f>
        <v>0</v>
      </c>
      <c r="AR204">
        <f>SUM(HOLDS!G211:W211)*Datenbank!AA205</f>
        <v>0</v>
      </c>
      <c r="AS204">
        <f>SUM(HOLDS!G211:W211)*Datenbank!AC205</f>
        <v>0</v>
      </c>
      <c r="AV204">
        <f>SUM(HOLDS!G211:W211)*Datenbank!AF205</f>
        <v>0</v>
      </c>
    </row>
    <row r="205" spans="2:48" ht="19.5" thickBot="1" x14ac:dyDescent="0.35">
      <c r="B205" t="str">
        <f>PROPER(VLOOKUP(C205,Datenbank!B:AI,26,FALSE))</f>
        <v>20,23</v>
      </c>
      <c r="C205" s="55" t="s">
        <v>51</v>
      </c>
      <c r="D205" s="50" t="str">
        <f>PROPER(VLOOKUP(C205,Datenbank!B:C,2,FALSE))</f>
        <v>Pipe Typ 2</v>
      </c>
      <c r="E205" s="1">
        <f>SUM(HOLDS!G212:W212)</f>
        <v>0</v>
      </c>
      <c r="F205" s="5">
        <f>$E205*Datenbank!H206</f>
        <v>0</v>
      </c>
      <c r="G205" s="5">
        <f>$E205*Datenbank!I206</f>
        <v>0</v>
      </c>
      <c r="H205" s="5">
        <f>$E205*Datenbank!J206</f>
        <v>0</v>
      </c>
      <c r="I205" s="5">
        <f>$E205*Datenbank!K206</f>
        <v>0</v>
      </c>
      <c r="J205" s="5">
        <f>$E205*Datenbank!L206</f>
        <v>0</v>
      </c>
      <c r="K205" s="5">
        <f>$E205*Datenbank!M206</f>
        <v>0</v>
      </c>
      <c r="L205" s="5">
        <f>$E205*Datenbank!N206</f>
        <v>0</v>
      </c>
      <c r="M205" s="5">
        <f>$E205*Datenbank!O206</f>
        <v>0</v>
      </c>
      <c r="N205" s="5">
        <f>$E205*Datenbank!P206</f>
        <v>0</v>
      </c>
      <c r="O205" s="5">
        <f>$E205*Datenbank!Q206</f>
        <v>0</v>
      </c>
      <c r="P205" s="5">
        <f>$E205*Datenbank!R206</f>
        <v>0</v>
      </c>
      <c r="Q205" s="5">
        <f>$E205*Datenbank!S206</f>
        <v>0</v>
      </c>
      <c r="R205" s="5">
        <f>$E205*Datenbank!T206</f>
        <v>0</v>
      </c>
      <c r="S205" s="5">
        <f>$E205*Datenbank!U206</f>
        <v>0</v>
      </c>
      <c r="T205" s="5">
        <f>$E205*Datenbank!V206</f>
        <v>0</v>
      </c>
      <c r="U205" s="5">
        <f>$E205*Datenbank!W206</f>
        <v>0</v>
      </c>
      <c r="V205" s="5">
        <f>$E205*Datenbank!X206</f>
        <v>0</v>
      </c>
      <c r="Y205">
        <f>HOLDS!G212*HOLDS!$E212</f>
        <v>0</v>
      </c>
      <c r="Z205">
        <f>HOLDS!H212*HOLDS!$E212</f>
        <v>0</v>
      </c>
      <c r="AA205">
        <f>HOLDS!I212*HOLDS!$E212</f>
        <v>0</v>
      </c>
      <c r="AB205">
        <f>HOLDS!J212*HOLDS!$E212</f>
        <v>0</v>
      </c>
      <c r="AC205">
        <f>HOLDS!K212*HOLDS!$E212</f>
        <v>0</v>
      </c>
      <c r="AD205">
        <f>HOLDS!L212*HOLDS!$E212</f>
        <v>0</v>
      </c>
      <c r="AE205">
        <f>HOLDS!M212*HOLDS!$E212</f>
        <v>0</v>
      </c>
      <c r="AF205">
        <f>HOLDS!N212*HOLDS!$E212</f>
        <v>0</v>
      </c>
      <c r="AG205">
        <f>HOLDS!O212*HOLDS!$E212</f>
        <v>0</v>
      </c>
      <c r="AH205">
        <f>HOLDS!P212*HOLDS!$E212</f>
        <v>0</v>
      </c>
      <c r="AI205">
        <f>HOLDS!Q212*HOLDS!$E212</f>
        <v>0</v>
      </c>
      <c r="AJ205">
        <f>HOLDS!R212*HOLDS!$E212</f>
        <v>0</v>
      </c>
      <c r="AK205">
        <f>HOLDS!S212*HOLDS!$E212</f>
        <v>0</v>
      </c>
      <c r="AL205">
        <f>HOLDS!T212*HOLDS!$E212</f>
        <v>0</v>
      </c>
      <c r="AM205">
        <f>HOLDS!U212*HOLDS!$E212</f>
        <v>0</v>
      </c>
      <c r="AN205">
        <f>HOLDS!V212*HOLDS!$E212</f>
        <v>0</v>
      </c>
      <c r="AO205">
        <f>HOLDS!W212*HOLDS!$E212</f>
        <v>0</v>
      </c>
      <c r="AR205">
        <f>SUM(HOLDS!G212:W212)*Datenbank!AA206</f>
        <v>0</v>
      </c>
      <c r="AS205">
        <f>SUM(HOLDS!G212:W212)*Datenbank!AC206</f>
        <v>0</v>
      </c>
      <c r="AV205">
        <f>SUM(HOLDS!G212:W212)*Datenbank!AF206</f>
        <v>0</v>
      </c>
    </row>
    <row r="206" spans="2:48" ht="19.5" thickBot="1" x14ac:dyDescent="0.35">
      <c r="B206" t="str">
        <f>PROPER(VLOOKUP(C206,Datenbank!B:AI,26,FALSE))</f>
        <v>38,08</v>
      </c>
      <c r="C206" s="56" t="s">
        <v>52</v>
      </c>
      <c r="D206" s="50" t="str">
        <f>PROPER(VLOOKUP(C206,Datenbank!B:C,2,FALSE))</f>
        <v>Pipe Typ 1+2</v>
      </c>
      <c r="E206" s="1">
        <f>SUM(HOLDS!G213:W213)</f>
        <v>0</v>
      </c>
      <c r="F206" s="5">
        <f>$E206*Datenbank!H207</f>
        <v>0</v>
      </c>
      <c r="G206" s="5">
        <f>$E206*Datenbank!I207</f>
        <v>0</v>
      </c>
      <c r="H206" s="5">
        <f>$E206*Datenbank!J207</f>
        <v>0</v>
      </c>
      <c r="I206" s="5">
        <f>$E206*Datenbank!K207</f>
        <v>0</v>
      </c>
      <c r="J206" s="5">
        <f>$E206*Datenbank!L207</f>
        <v>0</v>
      </c>
      <c r="K206" s="5">
        <f>$E206*Datenbank!M207</f>
        <v>0</v>
      </c>
      <c r="L206" s="5">
        <f>$E206*Datenbank!N207</f>
        <v>0</v>
      </c>
      <c r="M206" s="5">
        <f>$E206*Datenbank!O207</f>
        <v>0</v>
      </c>
      <c r="N206" s="5">
        <f>$E206*Datenbank!P207</f>
        <v>0</v>
      </c>
      <c r="O206" s="5">
        <f>$E206*Datenbank!Q207</f>
        <v>0</v>
      </c>
      <c r="P206" s="5">
        <f>$E206*Datenbank!R207</f>
        <v>0</v>
      </c>
      <c r="Q206" s="5">
        <f>$E206*Datenbank!S207</f>
        <v>0</v>
      </c>
      <c r="R206" s="5">
        <f>$E206*Datenbank!T207</f>
        <v>0</v>
      </c>
      <c r="S206" s="5">
        <f>$E206*Datenbank!U207</f>
        <v>0</v>
      </c>
      <c r="T206" s="5">
        <f>$E206*Datenbank!V207</f>
        <v>0</v>
      </c>
      <c r="U206" s="5">
        <f>$E206*Datenbank!W207</f>
        <v>0</v>
      </c>
      <c r="V206" s="5">
        <f>$E206*Datenbank!X207</f>
        <v>0</v>
      </c>
      <c r="Y206">
        <f>HOLDS!G213*HOLDS!$E213</f>
        <v>0</v>
      </c>
      <c r="Z206">
        <f>HOLDS!H213*HOLDS!$E213</f>
        <v>0</v>
      </c>
      <c r="AA206">
        <f>HOLDS!I213*HOLDS!$E213</f>
        <v>0</v>
      </c>
      <c r="AB206">
        <f>HOLDS!J213*HOLDS!$E213</f>
        <v>0</v>
      </c>
      <c r="AC206">
        <f>HOLDS!K213*HOLDS!$E213</f>
        <v>0</v>
      </c>
      <c r="AD206">
        <f>HOLDS!L213*HOLDS!$E213</f>
        <v>0</v>
      </c>
      <c r="AE206">
        <f>HOLDS!M213*HOLDS!$E213</f>
        <v>0</v>
      </c>
      <c r="AF206">
        <f>HOLDS!N213*HOLDS!$E213</f>
        <v>0</v>
      </c>
      <c r="AG206">
        <f>HOLDS!O213*HOLDS!$E213</f>
        <v>0</v>
      </c>
      <c r="AH206">
        <f>HOLDS!P213*HOLDS!$E213</f>
        <v>0</v>
      </c>
      <c r="AI206">
        <f>HOLDS!Q213*HOLDS!$E213</f>
        <v>0</v>
      </c>
      <c r="AJ206">
        <f>HOLDS!R213*HOLDS!$E213</f>
        <v>0</v>
      </c>
      <c r="AK206">
        <f>HOLDS!S213*HOLDS!$E213</f>
        <v>0</v>
      </c>
      <c r="AL206">
        <f>HOLDS!T213*HOLDS!$E213</f>
        <v>0</v>
      </c>
      <c r="AM206">
        <f>HOLDS!U213*HOLDS!$E213</f>
        <v>0</v>
      </c>
      <c r="AN206">
        <f>HOLDS!V213*HOLDS!$E213</f>
        <v>0</v>
      </c>
      <c r="AO206">
        <f>HOLDS!W213*HOLDS!$E213</f>
        <v>0</v>
      </c>
      <c r="AR206">
        <f>SUM(HOLDS!G213:W213)*Datenbank!AA207</f>
        <v>0</v>
      </c>
      <c r="AS206">
        <f>SUM(HOLDS!G213:W213)*Datenbank!AC207</f>
        <v>0</v>
      </c>
      <c r="AV206">
        <f>SUM(HOLDS!G213:W213)*Datenbank!AF207</f>
        <v>0</v>
      </c>
    </row>
    <row r="207" spans="2:48" ht="16.5" thickBot="1" x14ac:dyDescent="0.3"/>
    <row r="208" spans="2:48" ht="16.5" thickBot="1" x14ac:dyDescent="0.3">
      <c r="C208" s="32" t="s">
        <v>99</v>
      </c>
      <c r="D208" s="33"/>
      <c r="E208" s="33"/>
      <c r="F208" s="33">
        <f t="shared" ref="F208:V208" si="0">SUM(F3:F206)</f>
        <v>0</v>
      </c>
      <c r="G208" s="33">
        <f t="shared" si="0"/>
        <v>0</v>
      </c>
      <c r="H208" s="33">
        <f t="shared" si="0"/>
        <v>0</v>
      </c>
      <c r="I208" s="33">
        <f t="shared" si="0"/>
        <v>0</v>
      </c>
      <c r="J208" s="33">
        <f t="shared" si="0"/>
        <v>0</v>
      </c>
      <c r="K208" s="33">
        <f t="shared" si="0"/>
        <v>0</v>
      </c>
      <c r="L208" s="33">
        <f t="shared" si="0"/>
        <v>0</v>
      </c>
      <c r="M208" s="33">
        <f t="shared" si="0"/>
        <v>0</v>
      </c>
      <c r="N208" s="33">
        <f t="shared" si="0"/>
        <v>0</v>
      </c>
      <c r="O208" s="33">
        <f t="shared" si="0"/>
        <v>0</v>
      </c>
      <c r="P208" s="33">
        <f t="shared" si="0"/>
        <v>0</v>
      </c>
      <c r="Q208" s="33">
        <f t="shared" si="0"/>
        <v>0</v>
      </c>
      <c r="R208" s="33">
        <f t="shared" ref="R208:U208" si="1">SUM(R3:R206)</f>
        <v>0</v>
      </c>
      <c r="S208" s="33">
        <f t="shared" si="1"/>
        <v>0</v>
      </c>
      <c r="T208" s="33">
        <f t="shared" si="1"/>
        <v>0</v>
      </c>
      <c r="U208" s="33">
        <f t="shared" si="1"/>
        <v>0</v>
      </c>
      <c r="V208" s="33">
        <f t="shared" si="0"/>
        <v>0</v>
      </c>
      <c r="W208" s="33"/>
      <c r="X208" s="33"/>
      <c r="Y208" s="33">
        <f t="shared" ref="Y208:AO208" si="2">SUM(Y3:Y206)</f>
        <v>0</v>
      </c>
      <c r="Z208" s="33">
        <f t="shared" si="2"/>
        <v>0</v>
      </c>
      <c r="AA208" s="33">
        <f t="shared" si="2"/>
        <v>0</v>
      </c>
      <c r="AB208" s="33">
        <f t="shared" si="2"/>
        <v>0</v>
      </c>
      <c r="AC208" s="33">
        <f t="shared" si="2"/>
        <v>0</v>
      </c>
      <c r="AD208" s="33">
        <f t="shared" si="2"/>
        <v>0</v>
      </c>
      <c r="AE208" s="33">
        <f t="shared" si="2"/>
        <v>0</v>
      </c>
      <c r="AF208" s="33">
        <f t="shared" si="2"/>
        <v>0</v>
      </c>
      <c r="AG208" s="33">
        <f t="shared" si="2"/>
        <v>0</v>
      </c>
      <c r="AH208" s="33">
        <f t="shared" si="2"/>
        <v>0</v>
      </c>
      <c r="AI208" s="33">
        <f t="shared" si="2"/>
        <v>0</v>
      </c>
      <c r="AJ208" s="33">
        <f t="shared" si="2"/>
        <v>0</v>
      </c>
      <c r="AK208" s="33">
        <f t="shared" si="2"/>
        <v>0</v>
      </c>
      <c r="AL208" s="33">
        <f t="shared" si="2"/>
        <v>0</v>
      </c>
      <c r="AM208" s="33">
        <f t="shared" si="2"/>
        <v>0</v>
      </c>
      <c r="AN208" s="33">
        <f t="shared" si="2"/>
        <v>0</v>
      </c>
      <c r="AO208" s="33">
        <f t="shared" si="2"/>
        <v>0</v>
      </c>
      <c r="AP208" s="33"/>
      <c r="AQ208" s="33">
        <f>SUM(AQ3:AQ206)</f>
        <v>0</v>
      </c>
      <c r="AR208" s="33">
        <f>SUM(AR3:AR206)</f>
        <v>0</v>
      </c>
      <c r="AS208" s="33">
        <f>SUM(AS3:AS206)</f>
        <v>0</v>
      </c>
      <c r="AT208" s="33"/>
      <c r="AU208" s="33"/>
      <c r="AV208" s="34">
        <f>SUM(AV3:AV206)</f>
        <v>0</v>
      </c>
    </row>
    <row r="209" spans="3:22" ht="16.5" thickBot="1" x14ac:dyDescent="0.3">
      <c r="C209" s="178"/>
      <c r="D209" s="179"/>
      <c r="E209" s="179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</row>
  </sheetData>
  <sheetProtection selectLockedCells="1"/>
  <sortState xmlns:xlrd2="http://schemas.microsoft.com/office/spreadsheetml/2017/richdata2" ref="B3:AO113">
    <sortCondition ref="B3:B113"/>
  </sortState>
  <phoneticPr fontId="12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HOLDS</vt:lpstr>
      <vt:lpstr>Datenbank</vt:lpstr>
      <vt:lpstr>Berechnung</vt:lpstr>
      <vt:lpstr>HOLDS!Drucktitel</vt:lpstr>
    </vt:vector>
  </TitlesOfParts>
  <Company>T-Wall Equipment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System</dc:creator>
  <cp:lastModifiedBy>Bastian O</cp:lastModifiedBy>
  <cp:lastPrinted>2021-12-14T13:16:41Z</cp:lastPrinted>
  <dcterms:created xsi:type="dcterms:W3CDTF">2015-08-04T10:44:00Z</dcterms:created>
  <dcterms:modified xsi:type="dcterms:W3CDTF">2024-04-08T06:26:57Z</dcterms:modified>
</cp:coreProperties>
</file>